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60" yWindow="765" windowWidth="18060" windowHeight="4950"/>
  </bookViews>
  <sheets>
    <sheet name="ORÇAMENTO" sheetId="1" r:id="rId1"/>
    <sheet name="CRONOGRAMA" sheetId="2" r:id="rId2"/>
  </sheets>
  <calcPr calcId="144525"/>
  <fileRecoveryPr repairLoad="1"/>
</workbook>
</file>

<file path=xl/calcChain.xml><?xml version="1.0" encoding="utf-8"?>
<calcChain xmlns="http://schemas.openxmlformats.org/spreadsheetml/2006/main">
  <c r="H290" i="1" l="1"/>
  <c r="H277" i="1"/>
  <c r="H92" i="1"/>
  <c r="H56" i="1"/>
  <c r="H216" i="1"/>
  <c r="H213" i="1" l="1"/>
  <c r="H214" i="1"/>
  <c r="H193" i="1"/>
  <c r="H192" i="1"/>
  <c r="H191" i="1"/>
  <c r="H190" i="1"/>
  <c r="H264" i="1" l="1"/>
  <c r="H199" i="1"/>
  <c r="C309" i="1" l="1"/>
  <c r="C310" i="1" s="1"/>
  <c r="H288" i="1"/>
  <c r="H289" i="1" s="1"/>
  <c r="D41" i="2" s="1"/>
  <c r="J41" i="2" s="1"/>
  <c r="H284" i="1"/>
  <c r="H283" i="1"/>
  <c r="H282" i="1"/>
  <c r="H281" i="1"/>
  <c r="H280" i="1"/>
  <c r="H276" i="1"/>
  <c r="H275" i="1"/>
  <c r="H274" i="1"/>
  <c r="H273" i="1"/>
  <c r="H271" i="1"/>
  <c r="H270" i="1"/>
  <c r="H269" i="1"/>
  <c r="H268" i="1"/>
  <c r="H267" i="1"/>
  <c r="H265" i="1"/>
  <c r="H263" i="1"/>
  <c r="H262" i="1"/>
  <c r="H261" i="1"/>
  <c r="H260" i="1"/>
  <c r="H259" i="1"/>
  <c r="H255" i="1"/>
  <c r="H254" i="1"/>
  <c r="H253" i="1"/>
  <c r="H251" i="1"/>
  <c r="H249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7" i="1"/>
  <c r="H226" i="1"/>
  <c r="H225" i="1"/>
  <c r="H224" i="1"/>
  <c r="H223" i="1"/>
  <c r="H222" i="1"/>
  <c r="H221" i="1"/>
  <c r="H220" i="1"/>
  <c r="H219" i="1"/>
  <c r="H215" i="1"/>
  <c r="H212" i="1"/>
  <c r="H210" i="1"/>
  <c r="H209" i="1"/>
  <c r="H208" i="1"/>
  <c r="H207" i="1"/>
  <c r="H206" i="1"/>
  <c r="H205" i="1"/>
  <c r="H204" i="1"/>
  <c r="H203" i="1"/>
  <c r="H202" i="1"/>
  <c r="H201" i="1"/>
  <c r="H200" i="1"/>
  <c r="H198" i="1"/>
  <c r="H197" i="1"/>
  <c r="H195" i="1"/>
  <c r="H189" i="1"/>
  <c r="H188" i="1"/>
  <c r="H187" i="1"/>
  <c r="H185" i="1"/>
  <c r="H184" i="1"/>
  <c r="H183" i="1"/>
  <c r="H181" i="1"/>
  <c r="H180" i="1"/>
  <c r="H178" i="1"/>
  <c r="H177" i="1"/>
  <c r="H175" i="1"/>
  <c r="H174" i="1"/>
  <c r="H173" i="1"/>
  <c r="H172" i="1"/>
  <c r="H171" i="1"/>
  <c r="H167" i="1"/>
  <c r="H165" i="1"/>
  <c r="H163" i="1"/>
  <c r="H162" i="1"/>
  <c r="H158" i="1"/>
  <c r="H157" i="1"/>
  <c r="H156" i="1"/>
  <c r="H155" i="1"/>
  <c r="H154" i="1"/>
  <c r="H152" i="1"/>
  <c r="H151" i="1"/>
  <c r="H150" i="1"/>
  <c r="H149" i="1"/>
  <c r="H148" i="1"/>
  <c r="H147" i="1"/>
  <c r="H146" i="1"/>
  <c r="H144" i="1"/>
  <c r="H143" i="1"/>
  <c r="H142" i="1"/>
  <c r="H141" i="1"/>
  <c r="H246" i="1" l="1"/>
  <c r="D33" i="2" s="1"/>
  <c r="G33" i="2" s="1"/>
  <c r="H159" i="1"/>
  <c r="D27" i="2" s="1"/>
  <c r="H168" i="1"/>
  <c r="D29" i="2" s="1"/>
  <c r="D31" i="2"/>
  <c r="H256" i="1"/>
  <c r="D35" i="2" s="1"/>
  <c r="J35" i="2" s="1"/>
  <c r="D37" i="2"/>
  <c r="H285" i="1"/>
  <c r="D39" i="2" s="1"/>
  <c r="G39" i="2" s="1"/>
  <c r="I29" i="2" l="1"/>
  <c r="J29" i="2"/>
  <c r="J27" i="2"/>
  <c r="I27" i="2"/>
  <c r="H27" i="2"/>
  <c r="F37" i="2"/>
  <c r="G37" i="2"/>
  <c r="J31" i="2"/>
  <c r="F31" i="2"/>
  <c r="H31" i="2"/>
  <c r="G31" i="2"/>
  <c r="H89" i="1"/>
  <c r="H88" i="1"/>
  <c r="H48" i="1" l="1"/>
  <c r="H15" i="1" l="1"/>
  <c r="H50" i="1" l="1"/>
  <c r="H36" i="1" l="1"/>
  <c r="H131" i="1"/>
  <c r="H127" i="1"/>
  <c r="H39" i="1" l="1"/>
  <c r="H102" i="1" l="1"/>
  <c r="H80" i="1" l="1"/>
  <c r="H79" i="1"/>
  <c r="H118" i="1" l="1"/>
  <c r="H116" i="1"/>
  <c r="H115" i="1"/>
  <c r="H114" i="1"/>
  <c r="H108" i="1"/>
  <c r="H69" i="1"/>
  <c r="H136" i="1"/>
  <c r="H137" i="1"/>
  <c r="H46" i="1"/>
  <c r="H104" i="1" l="1"/>
  <c r="H134" i="1"/>
  <c r="H133" i="1"/>
  <c r="H129" i="1"/>
  <c r="H130" i="1"/>
  <c r="H126" i="1"/>
  <c r="H125" i="1"/>
  <c r="H124" i="1"/>
  <c r="H120" i="1"/>
  <c r="H117" i="1"/>
  <c r="H113" i="1"/>
  <c r="H112" i="1"/>
  <c r="H111" i="1"/>
  <c r="H110" i="1"/>
  <c r="H109" i="1"/>
  <c r="H107" i="1"/>
  <c r="H106" i="1"/>
  <c r="H138" i="1" l="1"/>
  <c r="D25" i="2" s="1"/>
  <c r="H103" i="1"/>
  <c r="H101" i="1"/>
  <c r="H100" i="1"/>
  <c r="H99" i="1"/>
  <c r="H97" i="1"/>
  <c r="H96" i="1"/>
  <c r="H95" i="1"/>
  <c r="H91" i="1"/>
  <c r="H84" i="1"/>
  <c r="H85" i="1" s="1"/>
  <c r="D19" i="2" s="1"/>
  <c r="G19" i="2" s="1"/>
  <c r="H38" i="1"/>
  <c r="J25" i="2" l="1"/>
  <c r="I25" i="2"/>
  <c r="H25" i="2"/>
  <c r="H121" i="1"/>
  <c r="D23" i="2" s="1"/>
  <c r="D21" i="2"/>
  <c r="H77" i="1"/>
  <c r="H75" i="1"/>
  <c r="H73" i="1"/>
  <c r="H65" i="1"/>
  <c r="H67" i="1"/>
  <c r="H61" i="1"/>
  <c r="H59" i="1"/>
  <c r="H55" i="1"/>
  <c r="H54" i="1"/>
  <c r="H45" i="1"/>
  <c r="H32" i="1"/>
  <c r="H41" i="1"/>
  <c r="H35" i="1"/>
  <c r="H34" i="1"/>
  <c r="H33" i="1"/>
  <c r="H37" i="1"/>
  <c r="H31" i="1"/>
  <c r="H19" i="1"/>
  <c r="H29" i="1"/>
  <c r="H27" i="1"/>
  <c r="H25" i="1"/>
  <c r="H24" i="1"/>
  <c r="H23" i="1"/>
  <c r="H22" i="1"/>
  <c r="H21" i="1"/>
  <c r="H18" i="1"/>
  <c r="H16" i="1"/>
  <c r="H14" i="1"/>
  <c r="H12" i="1"/>
  <c r="H11" i="1"/>
  <c r="H10" i="1"/>
  <c r="I23" i="2" l="1"/>
  <c r="H23" i="2"/>
  <c r="J23" i="2"/>
  <c r="J21" i="2"/>
  <c r="J43" i="2" s="1"/>
  <c r="J44" i="2" s="1"/>
  <c r="I21" i="2"/>
  <c r="D11" i="2"/>
  <c r="H81" i="1"/>
  <c r="D17" i="2" s="1"/>
  <c r="H62" i="1"/>
  <c r="D13" i="2" s="1"/>
  <c r="H70" i="1"/>
  <c r="D15" i="2" s="1"/>
  <c r="H42" i="1"/>
  <c r="D7" i="2" s="1"/>
  <c r="E7" i="2" s="1"/>
  <c r="H51" i="1"/>
  <c r="D9" i="2" s="1"/>
  <c r="H13" i="2" l="1"/>
  <c r="G13" i="2"/>
  <c r="F13" i="2"/>
  <c r="G17" i="2"/>
  <c r="F17" i="2"/>
  <c r="H17" i="2"/>
  <c r="E43" i="2"/>
  <c r="E44" i="2" s="1"/>
  <c r="G15" i="2"/>
  <c r="I15" i="2"/>
  <c r="I43" i="2" s="1"/>
  <c r="I44" i="2" s="1"/>
  <c r="H15" i="2"/>
  <c r="H11" i="2"/>
  <c r="H43" i="2" s="1"/>
  <c r="H44" i="2" s="1"/>
  <c r="G11" i="2"/>
  <c r="G43" i="2" s="1"/>
  <c r="G44" i="2" s="1"/>
  <c r="E9" i="2"/>
  <c r="F9" i="2"/>
  <c r="F43" i="2" s="1"/>
  <c r="F44" i="2" s="1"/>
  <c r="D43" i="2"/>
  <c r="E46" i="2" l="1"/>
  <c r="F46" i="2"/>
  <c r="J46" i="2"/>
  <c r="H46" i="2"/>
  <c r="G46" i="2"/>
  <c r="I46" i="2"/>
  <c r="C35" i="2"/>
  <c r="C27" i="2"/>
  <c r="C13" i="2"/>
  <c r="C9" i="2"/>
  <c r="C21" i="2"/>
  <c r="C15" i="2"/>
  <c r="C31" i="2"/>
  <c r="C29" i="2"/>
  <c r="C23" i="2"/>
  <c r="C41" i="2"/>
  <c r="C37" i="2"/>
  <c r="C33" i="2"/>
  <c r="C7" i="2"/>
  <c r="C25" i="2"/>
  <c r="C19" i="2"/>
  <c r="C39" i="2"/>
  <c r="C11" i="2"/>
  <c r="C17" i="2"/>
  <c r="H291" i="1"/>
  <c r="D44" i="2" s="1"/>
  <c r="E47" i="2" l="1"/>
  <c r="I45" i="2"/>
  <c r="E45" i="2"/>
  <c r="G45" i="2"/>
  <c r="J45" i="2"/>
  <c r="F45" i="2"/>
  <c r="H45" i="2"/>
  <c r="G47" i="2"/>
  <c r="J47" i="2"/>
  <c r="H47" i="2"/>
  <c r="I47" i="2"/>
  <c r="F47" i="2"/>
</calcChain>
</file>

<file path=xl/sharedStrings.xml><?xml version="1.0" encoding="utf-8"?>
<sst xmlns="http://schemas.openxmlformats.org/spreadsheetml/2006/main" count="1002" uniqueCount="598">
  <si>
    <t>OBRA: Interiores para a Gerência Técnica do CAU/SC</t>
  </si>
  <si>
    <t>ITEM</t>
  </si>
  <si>
    <t>DESCRIÇÃO</t>
  </si>
  <si>
    <t>1.1</t>
  </si>
  <si>
    <t>m²</t>
  </si>
  <si>
    <t>1.2</t>
  </si>
  <si>
    <t>1.3</t>
  </si>
  <si>
    <t>1.4</t>
  </si>
  <si>
    <t>Unid.</t>
  </si>
  <si>
    <t>1.5</t>
  </si>
  <si>
    <t>1.6</t>
  </si>
  <si>
    <t>1.7</t>
  </si>
  <si>
    <t>1.8</t>
  </si>
  <si>
    <t>REFERENCIAL DE CUSTO</t>
  </si>
  <si>
    <t>CÓDIGO</t>
  </si>
  <si>
    <t>UNIDADE</t>
  </si>
  <si>
    <t>QUANTITADE</t>
  </si>
  <si>
    <t>UNITÁRIO</t>
  </si>
  <si>
    <t>TOTAL</t>
  </si>
  <si>
    <t>1.1.1</t>
  </si>
  <si>
    <t>Alvenaria em tijolo cerâmico furado</t>
  </si>
  <si>
    <t>SINAPI-Serviço</t>
  </si>
  <si>
    <t>73899/002</t>
  </si>
  <si>
    <t>m³</t>
  </si>
  <si>
    <t>PREÇO (Reais)</t>
  </si>
  <si>
    <t>Gesso Acartonado</t>
  </si>
  <si>
    <t>1.1.2</t>
  </si>
  <si>
    <t>Forro de gesso</t>
  </si>
  <si>
    <t>Demolições de paredes, divisórias e forros</t>
  </si>
  <si>
    <t>1.1.3</t>
  </si>
  <si>
    <t>1.2.1</t>
  </si>
  <si>
    <t>1.2.2</t>
  </si>
  <si>
    <t>Retirada de pisos e rodapés</t>
  </si>
  <si>
    <t>1.2.3</t>
  </si>
  <si>
    <t>Rodapé em poliestireno</t>
  </si>
  <si>
    <t>m</t>
  </si>
  <si>
    <t>1.4.1</t>
  </si>
  <si>
    <t>Retirada de Vaso Sanitário</t>
  </si>
  <si>
    <t>Retirada de Lavatório</t>
  </si>
  <si>
    <t>1.4.2</t>
  </si>
  <si>
    <t>1.4.3</t>
  </si>
  <si>
    <t>Retirada de louças, metais e acessórios</t>
  </si>
  <si>
    <t>1.4.4</t>
  </si>
  <si>
    <t>1.4.5</t>
  </si>
  <si>
    <t>Retirada de esquadria de vidro</t>
  </si>
  <si>
    <t>1.5.1</t>
  </si>
  <si>
    <t>Retirada de esquadrias de madeira</t>
  </si>
  <si>
    <t>1.6.1</t>
  </si>
  <si>
    <t>Diversos</t>
  </si>
  <si>
    <t>1.7.1</t>
  </si>
  <si>
    <t>Retirada bancadas de granito</t>
  </si>
  <si>
    <t>Retirada de tomadas, interruptores, alarme e ar-condicionado</t>
  </si>
  <si>
    <t>1.7.2</t>
  </si>
  <si>
    <t>1.7.3</t>
  </si>
  <si>
    <t>Retirada de quadro de energia e eletrodutos de ligação</t>
  </si>
  <si>
    <t>1.7.4</t>
  </si>
  <si>
    <t>Retirada de Luminárias</t>
  </si>
  <si>
    <t>1.3.1</t>
  </si>
  <si>
    <t>Desmontagem de escada metálica caracol</t>
  </si>
  <si>
    <t>Retirada de Torneira e metais sanitários</t>
  </si>
  <si>
    <t>Retirada de Saboneteira plástica</t>
  </si>
  <si>
    <t>Retirada de Papeleira plástica</t>
  </si>
  <si>
    <t>PREPARAÇÃO, DEMOLIÇÕES E RETIRADAS</t>
  </si>
  <si>
    <t>Preparação</t>
  </si>
  <si>
    <t>1.8.1</t>
  </si>
  <si>
    <t>2.1</t>
  </si>
  <si>
    <t>Alvenaria</t>
  </si>
  <si>
    <t>2.1.1</t>
  </si>
  <si>
    <t>2.2</t>
  </si>
  <si>
    <t>2.2.1</t>
  </si>
  <si>
    <t>Valor de mercado</t>
  </si>
  <si>
    <t>73924/002</t>
  </si>
  <si>
    <t>ESQUADRIAS</t>
  </si>
  <si>
    <t>Portas em madeira</t>
  </si>
  <si>
    <t>3.1</t>
  </si>
  <si>
    <t>3.1.1</t>
  </si>
  <si>
    <t>3.1.2</t>
  </si>
  <si>
    <t>FORROS</t>
  </si>
  <si>
    <t>Forro metálico</t>
  </si>
  <si>
    <t>4.1</t>
  </si>
  <si>
    <t>4.2</t>
  </si>
  <si>
    <t>4.1.1</t>
  </si>
  <si>
    <t>73792/001</t>
  </si>
  <si>
    <t>4.2.1</t>
  </si>
  <si>
    <t>5.1</t>
  </si>
  <si>
    <t>5.1.1</t>
  </si>
  <si>
    <t>5.2</t>
  </si>
  <si>
    <t>Acabamentos</t>
  </si>
  <si>
    <t>5.2.1</t>
  </si>
  <si>
    <t>Piso Vinílico</t>
  </si>
  <si>
    <t>5.3</t>
  </si>
  <si>
    <t>Regularização de superfície</t>
  </si>
  <si>
    <t>5.3.1</t>
  </si>
  <si>
    <t>6.1</t>
  </si>
  <si>
    <t>VIDROS E ESPELHOS</t>
  </si>
  <si>
    <t>REVESTIMENTOS DE PAREDES INTERNAS</t>
  </si>
  <si>
    <t>Chapisco</t>
  </si>
  <si>
    <t>Chapisco traço 1:3 (cimento e areia), espessura 0,5cm, preparo manual</t>
  </si>
  <si>
    <t>6.1.1</t>
  </si>
  <si>
    <t>6.2</t>
  </si>
  <si>
    <t>Emboço</t>
  </si>
  <si>
    <t>Emboço em argamassa traço 1:2:8, preparo manual, aplicado manualmente, espessura de 20mm, com execução de taliscas</t>
  </si>
  <si>
    <t>6.2.1</t>
  </si>
  <si>
    <t>Reboco</t>
  </si>
  <si>
    <t>6.3</t>
  </si>
  <si>
    <t>6.3.1</t>
  </si>
  <si>
    <t>6.4</t>
  </si>
  <si>
    <t>IMPERMEABILIZAÇÕES</t>
  </si>
  <si>
    <t>7.1</t>
  </si>
  <si>
    <t>Impermeabilização áreas molhadas</t>
  </si>
  <si>
    <t>7.1.2</t>
  </si>
  <si>
    <t>INSTALAÇÕES HIDROSSANITÁRIAS</t>
  </si>
  <si>
    <t>PINTURA</t>
  </si>
  <si>
    <t>PISOS E RODAPÉS</t>
  </si>
  <si>
    <t>Rodapé</t>
  </si>
  <si>
    <t>8.1</t>
  </si>
  <si>
    <t>8.1.1</t>
  </si>
  <si>
    <t>8.1.2</t>
  </si>
  <si>
    <t>8.2</t>
  </si>
  <si>
    <t>Espelho</t>
  </si>
  <si>
    <t>8.2.1</t>
  </si>
  <si>
    <t>9.1</t>
  </si>
  <si>
    <t>Louças</t>
  </si>
  <si>
    <t>9.1.1</t>
  </si>
  <si>
    <t>9.1.2</t>
  </si>
  <si>
    <t>9.2</t>
  </si>
  <si>
    <t>Metais</t>
  </si>
  <si>
    <t>9.2.1</t>
  </si>
  <si>
    <t>9.2.2</t>
  </si>
  <si>
    <t>9.2.3</t>
  </si>
  <si>
    <t>Torneira cromada de mesa, bica móvel, para pia de cozinha, ref. Docol uno 00524906 ou similar</t>
  </si>
  <si>
    <t>METAIS, LOUÇAS, BANCADAS E ACESSÓRIOS</t>
  </si>
  <si>
    <t>9.3</t>
  </si>
  <si>
    <t>Acessórios</t>
  </si>
  <si>
    <t>9.3.1</t>
  </si>
  <si>
    <t>9.4.1</t>
  </si>
  <si>
    <t>9.3.2</t>
  </si>
  <si>
    <t>9.3.3</t>
  </si>
  <si>
    <t>9.3.4</t>
  </si>
  <si>
    <t>9.3.5</t>
  </si>
  <si>
    <t>Kit de instalação para vaso sanitário com caixa acoplada, fixação vertical, Deca ref. 1200.C.KIT.PCD</t>
  </si>
  <si>
    <t>9.3.6</t>
  </si>
  <si>
    <t>9.3.7</t>
  </si>
  <si>
    <t>9.3.8</t>
  </si>
  <si>
    <t>9.3.9</t>
  </si>
  <si>
    <t>9.3.10</t>
  </si>
  <si>
    <t>9.3.11</t>
  </si>
  <si>
    <t>9.3.12</t>
  </si>
  <si>
    <t>9.4</t>
  </si>
  <si>
    <t>Bancadas</t>
  </si>
  <si>
    <t>Bancadas de mármore branco polido</t>
  </si>
  <si>
    <t>9.2.4</t>
  </si>
  <si>
    <t>10.1</t>
  </si>
  <si>
    <t>Paredes</t>
  </si>
  <si>
    <t>10.1.1</t>
  </si>
  <si>
    <t>10.1.2</t>
  </si>
  <si>
    <t>10.1.3</t>
  </si>
  <si>
    <t>10.2</t>
  </si>
  <si>
    <t>Teto</t>
  </si>
  <si>
    <t>10.2.1</t>
  </si>
  <si>
    <t>10.2.2</t>
  </si>
  <si>
    <t>Esquadrias</t>
  </si>
  <si>
    <t>10.3</t>
  </si>
  <si>
    <t>10.3.1</t>
  </si>
  <si>
    <t>10.3.2</t>
  </si>
  <si>
    <t>Retirada de estrutura metálica</t>
  </si>
  <si>
    <t>1.3.2</t>
  </si>
  <si>
    <t>Desmontagem de Mezanino metálico</t>
  </si>
  <si>
    <t>1.7.5</t>
  </si>
  <si>
    <t>Retirada bancada de vidro</t>
  </si>
  <si>
    <t>1.7.8</t>
  </si>
  <si>
    <t>1.7.9</t>
  </si>
  <si>
    <t>DEINFRA/SC</t>
  </si>
  <si>
    <t>Esquadria de blindex com vidro comum</t>
  </si>
  <si>
    <t>1.7.10</t>
  </si>
  <si>
    <t>h</t>
  </si>
  <si>
    <t>Mão de obra para remoção dos móveis planejados</t>
  </si>
  <si>
    <t>Argamassa à base de cimento especial e aditivos para reparos e alisamento no piso cerâmico existente, espessura média 1,00cm, ref. Bautech Rapfinish ou similar</t>
  </si>
  <si>
    <t>Acabamento para registro de gaveta para 1 1/4'' e 1 1/2'', ref. Deca linha aspen 4900.C35.GD - fornecimento e instalação</t>
  </si>
  <si>
    <t>Fundo branco fosco nivelador para madeiras, 02 demãos, Suvinil ou similar - aplicação e lixamento</t>
  </si>
  <si>
    <t>74065/002</t>
  </si>
  <si>
    <t>9.2.5</t>
  </si>
  <si>
    <t>11.1</t>
  </si>
  <si>
    <t>11.1.1</t>
  </si>
  <si>
    <t>11.2</t>
  </si>
  <si>
    <t>11.2.1</t>
  </si>
  <si>
    <t>11.2.2</t>
  </si>
  <si>
    <t>11.2.3</t>
  </si>
  <si>
    <t>12.1</t>
  </si>
  <si>
    <t>12.1.2</t>
  </si>
  <si>
    <t>13.1</t>
  </si>
  <si>
    <t>ILUMINAÇÃO</t>
  </si>
  <si>
    <t>Alvenaria de bloco cerâmico furado 9x19x19cm, 1/2 vez (espessura 9cm), assentada com argamassa traço 1:4:12 (cimento, cal e areia), preparo manual, junta de 1cm</t>
  </si>
  <si>
    <t>Placa de obra em PVC 2mm (100x80cm) - Fornecimento e instalação</t>
  </si>
  <si>
    <t>2.1.2</t>
  </si>
  <si>
    <t>Verga moldada in loco  em concreto para portas com até 1,5m de vão</t>
  </si>
  <si>
    <t>Reboco em argamassa traço 1:2 (cal e areia fina peneirada), espessura 0,5cm, preparo manual</t>
  </si>
  <si>
    <t>Emassamento de superfície, com aplicação de 02 demãos de massa PVA Ref. Suvinil ou similar, lixamento e retoques</t>
  </si>
  <si>
    <t>10.4</t>
  </si>
  <si>
    <t>Forro de Gesso</t>
  </si>
  <si>
    <t>10.4.1</t>
  </si>
  <si>
    <t>10.4.3</t>
  </si>
  <si>
    <t>Aplicação de fundo preparador, duas demãos, ref. Suvinil</t>
  </si>
  <si>
    <t>Pintura de acabamento com aplicação de 03 demãos de tinta Gesso látex fosco, ref. Suvinil Cor branco</t>
  </si>
  <si>
    <t>9.3.13</t>
  </si>
  <si>
    <t>12.1.3</t>
  </si>
  <si>
    <t>SINAPI-Serviço e Insumos/ Valor de mercado</t>
  </si>
  <si>
    <t>88256/ 88316/ 37595/ 34357</t>
  </si>
  <si>
    <t>6.4.1</t>
  </si>
  <si>
    <t>6.4.2</t>
  </si>
  <si>
    <t>Cuba de semi-encaixe retangular cor branco, ref. Deca L.733.17 (365x330mm) ou similar - Fornecimento e Instalação</t>
  </si>
  <si>
    <t>Válvula reguladora de vazão para filtro, niquelada, ref. Blukit 1/2" 310903 ou similar</t>
  </si>
  <si>
    <t>9.2.6</t>
  </si>
  <si>
    <t>13.1.1</t>
  </si>
  <si>
    <t>Luminária de parede</t>
  </si>
  <si>
    <t>13.1.2</t>
  </si>
  <si>
    <t>13.2</t>
  </si>
  <si>
    <t>Luminária de teto</t>
  </si>
  <si>
    <t>13.2.1</t>
  </si>
  <si>
    <t>13.2.2</t>
  </si>
  <si>
    <t>13.3</t>
  </si>
  <si>
    <t>Luminárias de embutir</t>
  </si>
  <si>
    <t>13.3.1</t>
  </si>
  <si>
    <t>13.3.2</t>
  </si>
  <si>
    <t>ENDEREÇO: Avenida Prefeito Osmar Cunha, n.º 260, Edifício Royal Business Center, Térreo, Centro, Florianópolis/SC</t>
  </si>
  <si>
    <t>1.7.11</t>
  </si>
  <si>
    <t>Remoção manual de entulho</t>
  </si>
  <si>
    <t>12.2</t>
  </si>
  <si>
    <t>12.2.1</t>
  </si>
  <si>
    <t>11.2.4</t>
  </si>
  <si>
    <t>Rodapé em poliestireno reciclado, 8cm de altura, com cola e bucha T ref. Santa Luzia linha moderna 450 RP|BR - Fornecimento e instalação</t>
  </si>
  <si>
    <t>10.1.4</t>
  </si>
  <si>
    <t>10.2.3</t>
  </si>
  <si>
    <t>Instalação de cuba de apoio redonda cor branco (reaproveitamento da obra)</t>
  </si>
  <si>
    <t>DEINFRA/SC-Execução</t>
  </si>
  <si>
    <t>Instalação de torneira bica alta de mesa (reaproveitamento da obra)</t>
  </si>
  <si>
    <t>14.1</t>
  </si>
  <si>
    <t>COMUNICAÇÃO VISUAL</t>
  </si>
  <si>
    <t>14.1.1</t>
  </si>
  <si>
    <t>Fachada</t>
  </si>
  <si>
    <t>Adesivagem fachada com película adesiva perfurada, arte conforme detalhamento</t>
  </si>
  <si>
    <t>14.2</t>
  </si>
  <si>
    <t>Sanitários</t>
  </si>
  <si>
    <t>14.2.1</t>
  </si>
  <si>
    <t>15.1.1</t>
  </si>
  <si>
    <t>Painel recepção</t>
  </si>
  <si>
    <t>Ralo de escoamento inteligente click up para banheiros (10x10cm), zinco com acabamento cromado, ref. Sincenet RC01 ou similar</t>
  </si>
  <si>
    <t>Lâmpada fluorescente T5 28W, 125cm de comprimento, 220v, ref. Osram ou similar</t>
  </si>
  <si>
    <t>Lâmpada led AR111, 8,5W, 3000K, 24 graus, 220v, ref. Osram led superstar dim AR111 DIM ou similar</t>
  </si>
  <si>
    <t>Simbologia em acrílico, cor preto, 15mm de espessura, arte conforme projeto</t>
  </si>
  <si>
    <t>Retirada de tubulação hidros sanitária embutida</t>
  </si>
  <si>
    <t>Mão de obra para remoção dos extintores de incêndio</t>
  </si>
  <si>
    <t>Cabide em aço inox cromado, ref. Docol Idea 00585906 ou similar  - fornecimento e instalação</t>
  </si>
  <si>
    <t>Pintura de acabamento com aplicação de 03 demãos de tinta acrílica, ref. Suvinil Acrílico Premium fosco completo Cor Petúnia branca A207</t>
  </si>
  <si>
    <t>Pintura de acabamento com aplicação de 03 demãos de tinta acrílica, ref. Suvinil Acrílico Premium fosco completo Cor Elefante D161</t>
  </si>
  <si>
    <t>Pintura de acabamento com aplicação de 03 demãos de tinta acrílica, ref. Suvinil Acrílico Premium fosco completo Cor Papel machê R208</t>
  </si>
  <si>
    <t>Pintura de acabamento com aplicação de 03 demãos de tinta acrílica, ref. Suvinil Acrílico Premium fosco completo Cor Branco neve</t>
  </si>
  <si>
    <t>Pintura de acabamento com lixamento e aplicação de 03 demãos de esmalte sintético Premium acetinado, ref. Suvinil Elefante D161</t>
  </si>
  <si>
    <t>Selador Concentrado de Nitrocelulose (Pistola ou Boneca), duas demãos, com lixamento entre as demãos, Ref. Selador NC Fundo 222.001 Farben ou similar;</t>
  </si>
  <si>
    <t>SINAPI-Insumos</t>
  </si>
  <si>
    <t>SINAPI-Serviços</t>
  </si>
  <si>
    <t>LAJE, PAREDES E PAINÉIS</t>
  </si>
  <si>
    <t>Laje Pré-moldada</t>
  </si>
  <si>
    <t>Laje pre-moldada p/piso, sobrecarga 200kg/m2, vaos ate 3,50m, lajotas e cap.c/conc fck=20mpa, 4cm, inter-eixo 38cm, c/escoramento e ferragem negativa</t>
  </si>
  <si>
    <t>74202/002</t>
  </si>
  <si>
    <t>16.1</t>
  </si>
  <si>
    <t>Acessórios para eletrodutos</t>
  </si>
  <si>
    <t>16.1.1</t>
  </si>
  <si>
    <t>16.1.2</t>
  </si>
  <si>
    <t>16.1.3</t>
  </si>
  <si>
    <t>Caixa de PVC 4"x2"</t>
  </si>
  <si>
    <t>16.1.4</t>
  </si>
  <si>
    <t>16.1.5</t>
  </si>
  <si>
    <t>16.2</t>
  </si>
  <si>
    <t>16.2.1</t>
  </si>
  <si>
    <t>Cabo de cobre flexível isolado 1,5mm²</t>
  </si>
  <si>
    <t>Cabo de cobre isolado anti-chama (0,6/1Kv)</t>
  </si>
  <si>
    <t>16.2.2</t>
  </si>
  <si>
    <t>Cabo de cobre flexível isolado 2,5mm²</t>
  </si>
  <si>
    <t>16.3</t>
  </si>
  <si>
    <t>16.3.1</t>
  </si>
  <si>
    <t>Caixa de passagem</t>
  </si>
  <si>
    <t>Dispositivo de proteção</t>
  </si>
  <si>
    <t>Disjuntor termomagnético monopolar tipo DIN, corrente nominal de 16A</t>
  </si>
  <si>
    <t>Disjuntor termomagnético monopolar tipo DIN, corrente nominal de 20A</t>
  </si>
  <si>
    <t>Eletroduto PVC Flexível corrugado, cor amarela, 1"</t>
  </si>
  <si>
    <t>Eletroduto PVC Flexível corrugado, cor amarela, 3/4"</t>
  </si>
  <si>
    <t>Eletroduto PVC roscável 2"</t>
  </si>
  <si>
    <t>Eletroduto PVC</t>
  </si>
  <si>
    <t>Quadro de distribuição</t>
  </si>
  <si>
    <t>Tomadas/ Interruptores</t>
  </si>
  <si>
    <t>Suporte parafusado com placa de encaixe 4"x2" para 1 função, ref. Bticino linha Thesi up ou similar</t>
  </si>
  <si>
    <t>Suporte parafusado com placa de encaixe 4"x2" para 2 funções retangulares, ref. Bticino linha Thesi up ou similar</t>
  </si>
  <si>
    <t>Placa 4"x4" com tampa roscada em inox, ref. Stamplac ou similar</t>
  </si>
  <si>
    <t>Interruptor 1 tecla simples, ref. Bticino linha Thesi up ou similar</t>
  </si>
  <si>
    <t>Interruptor 2 teclas simples, ref. Bticino linha Thesi up ou similar</t>
  </si>
  <si>
    <t>Tomada hexagonal 2P+T 20A, 1 módulo, ref. Bticino linha Thesi up ou similar</t>
  </si>
  <si>
    <t>Tomada universal 2P+T 20A, 1 módulo, ref. Bticino linha Thesi up ou similar</t>
  </si>
  <si>
    <t>Fita isolante antichama, em rolo 19mmx20m</t>
  </si>
  <si>
    <t>16.3.2</t>
  </si>
  <si>
    <t>Caixa de piso em alumínio fundido baixa, 4"x4" rosca 3/4, ref. Stamplac ou similar</t>
  </si>
  <si>
    <t>Tomada de telefone RJ11, 1 módulo, ref. Bticino linha Thesi up ou similar</t>
  </si>
  <si>
    <t>Tomada de lógica RJ45, 1 módulo, ref. Bticino linha Thesi up ou similar</t>
  </si>
  <si>
    <t>Suporte parafusado com placa de encaixe 4"x4" para 4 funções retangulares, ref. Bticino linha Thesi up ou similar</t>
  </si>
  <si>
    <t>17.1</t>
  </si>
  <si>
    <t>Água fria</t>
  </si>
  <si>
    <t>Caixa sifonada PVC, 100x100x50mm</t>
  </si>
  <si>
    <t>Joelho de PVC, soldável com rosca, 90 graus, 25mm x 1/2"</t>
  </si>
  <si>
    <t>17.1.2</t>
  </si>
  <si>
    <t>17.1.3</t>
  </si>
  <si>
    <t>Joelho de PVC, soldável, 90 graus, 25mm</t>
  </si>
  <si>
    <t>17.1.4</t>
  </si>
  <si>
    <t>Luva de PVC, soldável 25mm</t>
  </si>
  <si>
    <t>Curva de transposição de PVC, soldável 25mm</t>
  </si>
  <si>
    <t>Te de PVC, 90 graus, soldável 25mm</t>
  </si>
  <si>
    <t>Joelho de PVC, soldável, com bucha de latão, 90 graus, 25mm x 1/2"</t>
  </si>
  <si>
    <t>17.1.5</t>
  </si>
  <si>
    <t>17.1.6</t>
  </si>
  <si>
    <t>Joelho de PVC, soldável, com bucha de latão, 90 graus, 25mm x 3/4"</t>
  </si>
  <si>
    <t>Tubo de PVC rigido, soldável, 25mm</t>
  </si>
  <si>
    <t>Esgoto</t>
  </si>
  <si>
    <t>Curva de PVC curta, 90 graus, 40mm</t>
  </si>
  <si>
    <t>Joelho de PVC, soldável, 45 graus, 100mm</t>
  </si>
  <si>
    <t>Joelho de PVC, soldável, 45 graus, 50mm</t>
  </si>
  <si>
    <t>Joelho de PVC, soldável, 45 graus, 40mm</t>
  </si>
  <si>
    <t>Joelho de PVC, soldável, 90 graus, 100mm</t>
  </si>
  <si>
    <t>Joelho de PVC, soldável, 90 graus, 50mm</t>
  </si>
  <si>
    <t>Joelho de PVC, soldável, 90 graus, 40mm</t>
  </si>
  <si>
    <t>Joelho de PVC, com bolsa e anel, 90 graus, 40mm x 1.1/2"</t>
  </si>
  <si>
    <t>Junção simples em PVC, 100mm x 50mm</t>
  </si>
  <si>
    <t>Junção simples em PVC, 100mm x 100mm</t>
  </si>
  <si>
    <t>Te de PVC, 90 graus, soldável 40mm</t>
  </si>
  <si>
    <t>Cap de PVC, soldável 40mm</t>
  </si>
  <si>
    <t>Tubo de PVC rigido, com ponta lisa, 100mm</t>
  </si>
  <si>
    <t>Tubo de PVC rigido, com ponta lisa, 50mm</t>
  </si>
  <si>
    <t>Tubo de PVC rigido, com ponta lisa, 40mm</t>
  </si>
  <si>
    <t>Te sanitário de PVC, 50mm x 50mm</t>
  </si>
  <si>
    <t>Caixa de gordura em pvc, diametro minimo 300 mm, diametro de saida 100 mm, capacidade aproximada 18 litros, com tampa, ref. Tigre ou similar</t>
  </si>
  <si>
    <t>Pintura esmalte acetinado cor preto, duas demãos, ref. Sherwin Williams esmalte eco acetinado preto ou similar</t>
  </si>
  <si>
    <t>Caixa de PVC 4"x4"</t>
  </si>
  <si>
    <t>Suporte parafusado com placa de encaixe 4"x2" com furo central para saída de fio, ref. Bticino linha Thesi up ou similar</t>
  </si>
  <si>
    <t>EQUIPAMENTOS PREVENÇÃO CONTRA INCÊNCIO</t>
  </si>
  <si>
    <t>18.1</t>
  </si>
  <si>
    <t>Extintor</t>
  </si>
  <si>
    <t>18.1.1</t>
  </si>
  <si>
    <t>73775/001</t>
  </si>
  <si>
    <t>Extintor de incendio tipo pó químico seco (PQS) 2A-10BC 4Kg, fixado na parede com suporte metálico - Fornecimento e instalação</t>
  </si>
  <si>
    <t>Iluminação</t>
  </si>
  <si>
    <t>Placas</t>
  </si>
  <si>
    <t>Placa em PVC 2mm fotoluminescente, 12x12cm (NBR 13434) para extintor de incêndio</t>
  </si>
  <si>
    <t>Placa em PVC 2mm fotoluminescente, 13x26cm (NBR 13434), SAÍDA com escada - seta direita</t>
  </si>
  <si>
    <t>Placa em PVC 2mm fotoluminescente, 13x26cm (NBR 13434), SAÍDA - seta esquerda</t>
  </si>
  <si>
    <t>ESCADA METÁLICA</t>
  </si>
  <si>
    <t>Estrutura</t>
  </si>
  <si>
    <t>Tubo redondo 5/8", espessura mínima de 1,20mm ref. Gerdau ou similar</t>
  </si>
  <si>
    <t>Cantoneira de aço ASTM-A36 1.1/4" x 1/8", ref. Gerdau ou similar</t>
  </si>
  <si>
    <t>Pisada</t>
  </si>
  <si>
    <t>Acessórios de fixação, peças metálicas, soldas, entre outros insumos</t>
  </si>
  <si>
    <t>verba</t>
  </si>
  <si>
    <t>Serralheiro com encargos complementares</t>
  </si>
  <si>
    <t>Montador de estrutura metálica com encargos complementares</t>
  </si>
  <si>
    <t>Marceneiro com encargos complementares</t>
  </si>
  <si>
    <t>SERVIÇOS COMPLEMENTARES</t>
  </si>
  <si>
    <t>Limpeza final</t>
  </si>
  <si>
    <t>Limpeza final da obra</t>
  </si>
  <si>
    <t>Letreiro em acrílico. cor branco, 35 e 15mm de espessura, arte conforme projeto</t>
  </si>
  <si>
    <t>Telefone e Lógica</t>
  </si>
  <si>
    <t>Cabo telefonico CI 50, 20 pares, bitola 0,50mm, blindado, uso interno</t>
  </si>
  <si>
    <t>Cabo UTP 4 pares, CAT 6, bitola 23AWG</t>
  </si>
  <si>
    <t>TUBULAÇÃO AR CONDICIONADO SPLIT</t>
  </si>
  <si>
    <t>Tubulação e Acessórios</t>
  </si>
  <si>
    <t>Tubo de cobre flexível 1/2" com isolamento térmico</t>
  </si>
  <si>
    <t>Tubo de cobre flexível 1/4" com isolamento térmico</t>
  </si>
  <si>
    <t>Tubo de cobre flexível 3/8" com isolamento térmico</t>
  </si>
  <si>
    <t>Tubo de cobre flexível 5/8" com isolamento térmico</t>
  </si>
  <si>
    <t>Fita de PVC 100mm x 10m</t>
  </si>
  <si>
    <t>Caixa de piso em alumínio fundido baixa, 4"x2" rosca 3/4, ref. Stamplac ou similar</t>
  </si>
  <si>
    <t>,</t>
  </si>
  <si>
    <t>Placa 4"x2" com tampa unha em inox, para 2 tomadas RJ, ref. Stamplac ou similar</t>
  </si>
  <si>
    <t>COMPOSIÇÃO DO BDI</t>
  </si>
  <si>
    <t>SIGLA</t>
  </si>
  <si>
    <t>AC</t>
  </si>
  <si>
    <t>Administração Central</t>
  </si>
  <si>
    <t>DF</t>
  </si>
  <si>
    <t>Despesas Financeiras</t>
  </si>
  <si>
    <t>R</t>
  </si>
  <si>
    <t>Garantia / Risco / Seguro</t>
  </si>
  <si>
    <t>FÓRMULA DO BDI</t>
  </si>
  <si>
    <t>L</t>
  </si>
  <si>
    <t>Lucro</t>
  </si>
  <si>
    <t>(1 + AC) x (1 + DF) x (1 + R) x (1 + L)</t>
  </si>
  <si>
    <t>COFINS</t>
  </si>
  <si>
    <t>(1 - T)</t>
  </si>
  <si>
    <t>ISS</t>
  </si>
  <si>
    <t>PIS</t>
  </si>
  <si>
    <t>T</t>
  </si>
  <si>
    <t>Tributos (soma)</t>
  </si>
  <si>
    <t>TT</t>
  </si>
  <si>
    <t>Total do BDI</t>
  </si>
  <si>
    <t>BDI: 22,32%</t>
  </si>
  <si>
    <t>Bloco autonomo de iluminação de emergencia 30 Leds, 2W, cor branco, 220v., ref. Engesul Bla 102 ou similar</t>
  </si>
  <si>
    <t>PLANILHA DE QUANTITATIVO/ORÇAMENTÁRIA</t>
  </si>
  <si>
    <t>2.3</t>
  </si>
  <si>
    <t>2.3.1</t>
  </si>
  <si>
    <t/>
  </si>
  <si>
    <t>PORCENT.</t>
  </si>
  <si>
    <t>COMPOSIÇÃO/CÁLCULO DE BENEFÍCIOS E DESPESAS INDIRETAS (BDI)</t>
  </si>
  <si>
    <r>
      <rPr>
        <b/>
        <sz val="10"/>
        <rFont val="Arial Narrow"/>
        <family val="2"/>
      </rPr>
      <t xml:space="preserve">AC | Administração Central </t>
    </r>
    <r>
      <rPr>
        <sz val="10"/>
        <rFont val="Arial Narrow"/>
        <family val="2"/>
      </rPr>
      <t>- Percentual incluído no contrato para suprir gastos gerais que a empresa efetua com a sua administração, tais como: aluguel da sede, salários dos funcionários da sede, material de expediente, entre outros.</t>
    </r>
  </si>
  <si>
    <r>
      <rPr>
        <b/>
        <sz val="10"/>
        <rFont val="Arial Narrow"/>
        <family val="2"/>
      </rPr>
      <t>DF | Despesas Financeiras -</t>
    </r>
    <r>
      <rPr>
        <sz val="10"/>
        <rFont val="Arial Narrow"/>
        <family val="2"/>
      </rPr>
      <t xml:space="preserve"> Despesas financeiras são gastos relacionados à perda monetária decorrente da defasagem entre a data do efetivo desembolso e a data da receita correspondente.</t>
    </r>
  </si>
  <si>
    <r>
      <rPr>
        <b/>
        <sz val="10"/>
        <rFont val="Arial Narrow"/>
        <family val="2"/>
      </rPr>
      <t xml:space="preserve">R | Garantias, Riscos, Seguros e Imprevistos - </t>
    </r>
    <r>
      <rPr>
        <sz val="10"/>
        <rFont val="Arial Narrow"/>
        <family val="2"/>
      </rPr>
      <t>Percentual incluído no contrato para suprir gastos com imprevistos, riscos etc.</t>
    </r>
  </si>
  <si>
    <r>
      <rPr>
        <b/>
        <sz val="10"/>
        <rFont val="Arial Narrow"/>
        <family val="2"/>
      </rPr>
      <t xml:space="preserve">L | Lucro - </t>
    </r>
    <r>
      <rPr>
        <sz val="10"/>
        <rFont val="Arial Narrow"/>
        <family val="2"/>
      </rPr>
      <t>Percentual incluído no contrato referente ao lucro pretendido.</t>
    </r>
  </si>
  <si>
    <r>
      <rPr>
        <b/>
        <sz val="10"/>
        <rFont val="Arial Narrow"/>
        <family val="2"/>
      </rPr>
      <t>T | Tributos -</t>
    </r>
    <r>
      <rPr>
        <sz val="10"/>
        <rFont val="Arial Narrow"/>
        <family val="2"/>
      </rPr>
      <t xml:space="preserve"> Somatório do COFINS, PIS e ISS</t>
    </r>
  </si>
  <si>
    <t>Notas: 1. Todos os revestimentos, de piso e parede, foram cálculados com 10% a mais de sua área; 2. Todas as fiações e encanamentos foram cálculados com 5% a mais; 3. Em todas as pinturas, vernizes e seladores, foram cálculados a quantidade já computando a quantidade de demãos estipuladas na aplicação.</t>
  </si>
  <si>
    <t xml:space="preserve">_________________________________________                __________________________________________
</t>
  </si>
  <si>
    <t>Piso Laminado</t>
  </si>
  <si>
    <t>Preenchimento com Gesso Acartonado</t>
  </si>
  <si>
    <t>Divisória em gesso acartonado, espessura total=95mm - Fornecimento e instalação</t>
  </si>
  <si>
    <t>Kit de porta de madeira para pintura, semi-oca (leve ou média), padrão médio, 90x210cm, espessura de 3,5cm, itens inclusos: dobradiças, montagem e instalação do batente, guarnição de 6cm, fechadura com execução do furo - fornecimento e instalação</t>
  </si>
  <si>
    <t>Kit de porta de madeira para pintura, semi-oca (leve ou média), padrão médio, 70x210cm, espessura de 3,5cm, itens inclusos: dobradiças, montagem e instalação do batente, guarnição de 6cm, fechadura com execução do furo - fornecimento e instalação</t>
  </si>
  <si>
    <t>Forro em placas pre-moldadas de gesso liso, incluso fixação com arame, estrutura metálica e tabica de 2cm</t>
  </si>
  <si>
    <t>Forro tipo colmeia em alumínio, malha 52,5x52,5mm, altura de 25mm, dimensões: 385x542cm, acessórios de fixação (tirante, regulador e parafusos), ref. Refax B10, Aluzinc, cor cinza alumínio, ou similar - fornecimento e aplicação</t>
  </si>
  <si>
    <t>Espelho plano cristal, espessura 4mm, 100x40cm cada, colado - forn. e instalação</t>
  </si>
  <si>
    <t>13.1.3</t>
  </si>
  <si>
    <t>Porta em vidro p/ hidrante</t>
  </si>
  <si>
    <t>Vidro fantasia jateado na cor branco, 45x75cm, espessura 4mm</t>
  </si>
  <si>
    <t>Kit Ferragens para instalação: dobradiças e puxador - Fornecimento e instalação</t>
  </si>
  <si>
    <t>14.1.2</t>
  </si>
  <si>
    <t xml:space="preserve">Tabua de madeira para pisadas de escada, cumaru, aparelhada, 2700x1200x35mm </t>
  </si>
  <si>
    <t>Retirada de portas completas</t>
  </si>
  <si>
    <t>74066/002</t>
  </si>
  <si>
    <t>Impermeabilização de superfície, com impermeabilizante flexível a base de elastômero, 1 demão, Ref. Sika Igolflex Preto ou similar</t>
  </si>
  <si>
    <t>Valor de mercado + DEINFRA/SC - Execução</t>
  </si>
  <si>
    <t>Valor de mercado + DEINFRA/SC-Execução</t>
  </si>
  <si>
    <t>Disjuntor termomagnético bipolar tipo DIN, corrente nominal de 25A - 5kA</t>
  </si>
  <si>
    <t>Módulo com furo central para saída de fio, ref. Bticino linha Thesi up ou similar</t>
  </si>
  <si>
    <t>Verniz anti chama incolor para madeira - Classe A, 30 min. De exposição, 02 demãos, ref. Aerotex ou similar</t>
  </si>
  <si>
    <t>Verniz antiderrapante incolor semi brilho, 3 demãos somente na superfície superior do degrau em madeira, Ref. Sparlack Cetol deck antiderrapante ou similar</t>
  </si>
  <si>
    <t>OBRA E INFRAESTRUTURA</t>
  </si>
  <si>
    <t>11.1.1.1</t>
  </si>
  <si>
    <t>11.1.2</t>
  </si>
  <si>
    <t>11.1.2.1</t>
  </si>
  <si>
    <t>11.2.1.1</t>
  </si>
  <si>
    <t>11.2.2.1</t>
  </si>
  <si>
    <t>11.2.3.1</t>
  </si>
  <si>
    <t>11.3</t>
  </si>
  <si>
    <t>11.3.1</t>
  </si>
  <si>
    <t>11.3.2.1</t>
  </si>
  <si>
    <t>11.3.2</t>
  </si>
  <si>
    <t>11.3.3</t>
  </si>
  <si>
    <t>11.3.3.1</t>
  </si>
  <si>
    <t>12.3</t>
  </si>
  <si>
    <t>12.3.1</t>
  </si>
  <si>
    <t>13.1.4</t>
  </si>
  <si>
    <t>13.1.5</t>
  </si>
  <si>
    <t>13.4</t>
  </si>
  <si>
    <t>13.4.1</t>
  </si>
  <si>
    <t>13.4.2</t>
  </si>
  <si>
    <t>13.4.3</t>
  </si>
  <si>
    <t>13.5</t>
  </si>
  <si>
    <t>13.5.1</t>
  </si>
  <si>
    <t>13.5.2</t>
  </si>
  <si>
    <t>13.5.3</t>
  </si>
  <si>
    <t>13.6</t>
  </si>
  <si>
    <t>13.6.1</t>
  </si>
  <si>
    <t>13.7</t>
  </si>
  <si>
    <t>13.7.1</t>
  </si>
  <si>
    <t>13.7.2</t>
  </si>
  <si>
    <t>13.7.3</t>
  </si>
  <si>
    <t>13.7.4</t>
  </si>
  <si>
    <t>13.7.5</t>
  </si>
  <si>
    <t>13.7.6</t>
  </si>
  <si>
    <t>13.7.7</t>
  </si>
  <si>
    <t>13.7.8</t>
  </si>
  <si>
    <t>13.7.9</t>
  </si>
  <si>
    <t>13.7.10</t>
  </si>
  <si>
    <t>13.7.11</t>
  </si>
  <si>
    <t>13.7.12</t>
  </si>
  <si>
    <t>13.7.13</t>
  </si>
  <si>
    <t>13.7.14</t>
  </si>
  <si>
    <t>13.8</t>
  </si>
  <si>
    <t>13.8.1</t>
  </si>
  <si>
    <t>13.8.3</t>
  </si>
  <si>
    <t>14.1.3</t>
  </si>
  <si>
    <t>14.1.4</t>
  </si>
  <si>
    <t>14.1.5</t>
  </si>
  <si>
    <t>14.1.6</t>
  </si>
  <si>
    <t>14.1.7</t>
  </si>
  <si>
    <t>14.1.8</t>
  </si>
  <si>
    <t>14.1.9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</si>
  <si>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</si>
  <si>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</si>
  <si>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</si>
  <si>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</si>
  <si>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</si>
  <si>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</si>
  <si>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</si>
  <si>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</si>
  <si>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</si>
  <si>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</si>
  <si>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</si>
  <si>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</si>
  <si>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14.2.14</t>
  </si>
  <si>
    <t>14.2.15</t>
  </si>
  <si>
    <t>14.2.16</t>
  </si>
  <si>
    <t>14.2.17</t>
  </si>
  <si>
    <t>15.1</t>
  </si>
  <si>
    <t>15.2</t>
  </si>
  <si>
    <t>15.2.1</t>
  </si>
  <si>
    <t>15.3</t>
  </si>
  <si>
    <t>15.3.1</t>
  </si>
  <si>
    <t>15.3.2</t>
  </si>
  <si>
    <t>15.3.3</t>
  </si>
  <si>
    <t>16.1.6</t>
  </si>
  <si>
    <t>16.2.4</t>
  </si>
  <si>
    <t>16.2.5</t>
  </si>
  <si>
    <t>16.2.6</t>
  </si>
  <si>
    <t>16.3.3</t>
  </si>
  <si>
    <t>16.3.4</t>
  </si>
  <si>
    <t>TOTAL OBRA E INFRAESTRUTURA:</t>
  </si>
  <si>
    <t>TOTAL OBRA E INFRAESTRUTURA COM BDI (22,32%):</t>
  </si>
  <si>
    <t>Suporte parafusado com placa de encaixe 4"x2" para 3 funções retangulares, ref. Bticino linha Thesi up ou similar</t>
  </si>
  <si>
    <t>Rack de parede padrão 19", 12U, altura máxima 60cm, profundidade máxima 40cm, cor branco, com porta acrílica</t>
  </si>
  <si>
    <t>16.1.7</t>
  </si>
  <si>
    <t>Cantoneira de aço ASTM-A36 4" 100x100mm, ref. Gerdau ou similar</t>
  </si>
  <si>
    <t>Tubo retangular galvanizado 80x40mm, mínimo 4,00mm de espessura, ref. Gerdau ou similar</t>
  </si>
  <si>
    <t>Tubo retangular galvanizado 50x30mm, mínimo 2,00mm de espessura, ref. Gerdau ou similar</t>
  </si>
  <si>
    <t>Tubo quadrado galvanizado 35x30mm, mínimo 3,00mm de espessura, ref. Gerdau ou similar</t>
  </si>
  <si>
    <t xml:space="preserve">Tabua de madeira para patamar de escada, cumaru, aparelhada, 1200x1200x35mm </t>
  </si>
  <si>
    <t>Letreiro externo em acrílico, 7cm de espessura, caixa alta, com as escritas ‘CAU/SC’ colado no vidro. Dimensão geral: 190,00x50,00cm</t>
  </si>
  <si>
    <r>
      <t xml:space="preserve">BASE: </t>
    </r>
    <r>
      <rPr>
        <sz val="10"/>
        <color theme="1"/>
        <rFont val="Arial Narrow"/>
        <family val="2"/>
      </rPr>
      <t>SINAPI OUTUBRO/2016 - DEINFRA/SC - VALOR DE MERCADO</t>
    </r>
  </si>
  <si>
    <t>Piso vinílico em régua 18,4x95cm, e = 3mm, ref. Tarkett linha ambienta liso cor cedro, fornecimento e instalação</t>
  </si>
  <si>
    <t>Vaso sanitário com caixa acoplada louça branca, capacidade 3/6L e assento, ref. Deca quadra: bacia para caixa acoplada P.210.17, caixa acoplada com acionamento duo CD.21F, assento plástico slow close AP.215, ou similar - Fornecimento e instalação</t>
  </si>
  <si>
    <t>Torneira para lavatório de mesa bica baixa, ref. Docol Lóggica 00274006 ou similar - Fornecimento e Instalação</t>
  </si>
  <si>
    <t>Engate flexível em inox, 1/2'' x 30cm, ref. Deca ou similar - fornecimento e instalação</t>
  </si>
  <si>
    <t>Sifão cromado tipo copo para lavatório, ref. Docol 00660806 ou similar - fornecimento e instalação</t>
  </si>
  <si>
    <t>Sifão tipo copo em PVC para pia cozinha, 1.1/4 x 1.1/2 ou similar- fornecimento e instalação</t>
  </si>
  <si>
    <t>Válvula de escoamento para lavatório com tampa metálica, ref. Deca 1602.C ou similar - fornecimento e instalação</t>
  </si>
  <si>
    <t>Válvula de escoamento para pia de cozinha, ref. Deca 1623.C ou similar  - fornecimento e instalação</t>
  </si>
  <si>
    <t>Barra de apoio em aço inoxidável polido 80cm - fornecimento e instalação</t>
  </si>
  <si>
    <t>Barra de apoio em aço inoxidável polido 40cm  - fornecimento e instalação</t>
  </si>
  <si>
    <t>Dispensador manual de papel toalha interfolhado cor branco, com visor e chave, ref. Premisse linha urban C19281 ou similar</t>
  </si>
  <si>
    <t>Dispensador manual de Sabonete líquido 800ml com reservatório, ref. Premisse linha urban C19181 ou similar</t>
  </si>
  <si>
    <t>Dispensador manual de papel higiênico interfolhado (cai cai), ref. Premisse linha clean C19637 ou similar</t>
  </si>
  <si>
    <t>Luminária de parede com suporte, cor preto, voltagem 220v, ref. Reka RK.04051A ou similar</t>
  </si>
  <si>
    <t>Spot de parede orientável com acabamento em pintura cor branco, base GU-10, 220v, ref. New Line IN50625BT ou similar</t>
  </si>
  <si>
    <t>Pendente com aletas móveis, cor branco, 2,50m de comprimento, kit com cabo de aço 2,00m de comprimento cada, 220v, ref. Reka RK.05003 ou similar</t>
  </si>
  <si>
    <t>Trilho eletrificado completo, cor branco, 2,00m de comprimento, 220v, ref. Bella DL020B ou similar</t>
  </si>
  <si>
    <t>Spot para trilho para lâmpada led, cor branco, base GU10, 220v, ref. Bella DL034B ou similar</t>
  </si>
  <si>
    <t>Lâmpada Led dicroica, 220v, 6,5W, 4000K, Base GU10, 36 graus, ref. LG P0630U25N01.ACWCB00 ou similar</t>
  </si>
  <si>
    <t>Lâmpada led bulbo cristal, 4W, 220v, 4000K, Base E27, 420 lumens, ref. Philips ou similar</t>
  </si>
  <si>
    <t>Pendente linear, cor branco, 2,00m de comprimento, kit com cabo de aço 1,50m de comprimento cada, 220v, ref. Iluminar Narrow, componentes: Narrow perfil 200x5cm 1281.01; Narrow comp. Luz direta p/ iLed S 200cm 1187.01; iluminação por Iled S 1000 12W/m 6400K 12v ML4192; Microcanopla fixa com 1,5m de cabo de aço cada 1914.01; canopla 14cm de diâmetro 1,5m de cabo cristal 4x1mm² 1911.01, ou similar</t>
  </si>
  <si>
    <t>Plafon de led de embutir quadrado, cor branco, 300x300mm, 24W, 4000K, 220v</t>
  </si>
  <si>
    <t>Pendente painel de led quadrado 30x30x1cm, cor branco, 6400K, 18W, 220v, kit com cabo de aço 0,50m de comprimento cada ref. Kian slim way 9041 ou similar</t>
  </si>
  <si>
    <t>Spot orientável de embutir quadrado, moldura e interior cor branco, 117x117x75mm (nicho 103x103mm), uma lâmpada PAR 16, 220v, ref. New Line IN50321 ou similar</t>
  </si>
  <si>
    <t>Lâmpada led PAR16, 8W, base GU10, 4000K, 220v, ref. Philips ou similar</t>
  </si>
  <si>
    <t>Spot orientável de embutir quadrado, moldura cor branco e interior cor preto, 153x153mm, uma lâmpada AR111 base G53, 220v, ref. Iluminar Planus 6541.01 ou similar</t>
  </si>
  <si>
    <t>13.5.4</t>
  </si>
  <si>
    <t>Eletroduto PVC rígido roscável 1"</t>
  </si>
  <si>
    <t>Curva 90º de PVC rígido roscável de 1"</t>
  </si>
  <si>
    <t>Bucha em alumínio, com rosca de 1"</t>
  </si>
  <si>
    <t>Arruela em alumínio, com rosca de 1"</t>
  </si>
  <si>
    <t>Bloco terminal M10P (10 Pares)</t>
  </si>
  <si>
    <t>13.8.4</t>
  </si>
  <si>
    <t>13.5.5</t>
  </si>
  <si>
    <t>13.5.6</t>
  </si>
  <si>
    <t>13.5.7</t>
  </si>
  <si>
    <t>Quadro geral de distribuição em PVC antichamas, cor branco, com barramento pente bifásico DIN 80A, capacidade para 24 disjuntores unipolares, com etiquetas de identificação, ref. Tigre ou similar</t>
  </si>
  <si>
    <t>Cuba de sobrepor em aço inox acetinado, ref. Tramontina alpha 40R 93840102 (780x435x153mm) ou similar - fornecimento e instalação</t>
  </si>
  <si>
    <t>Caixa de passagem de embutir na parede em PVC antichamas cor branco (173,3x186x78,7mm), Ref. Tigre CPT 15 de embutir ou similar</t>
  </si>
  <si>
    <t>Caixa de passagem de embutir na parede em PVC antichamas cor branco (310x330x75mm), Ref. Tigre CPT 30 de embutir ou similar</t>
  </si>
  <si>
    <t>13.8.2</t>
  </si>
  <si>
    <t>1ª QUINZENA</t>
  </si>
  <si>
    <t>VALOR</t>
  </si>
  <si>
    <t>ETAPAS</t>
  </si>
  <si>
    <t>2ª QUINZENA</t>
  </si>
  <si>
    <t>3ª QUINZENA</t>
  </si>
  <si>
    <t>4ª QUINZENA</t>
  </si>
  <si>
    <t>DESCRIÇÃO DOS SERVIÇOS</t>
  </si>
  <si>
    <t>%</t>
  </si>
  <si>
    <t>R$</t>
  </si>
  <si>
    <t>PERÍODO DE EXECUÇÃO</t>
  </si>
  <si>
    <t>EQUIPAMENTOS DE PREVENÇÃO CONTRA INCÊNDIO</t>
  </si>
  <si>
    <t>TUBULAÇÃO DE AR CONDICIONADO SPLIT</t>
  </si>
  <si>
    <t>CRONOGRAMA FÍSICO-FINANCEIRO</t>
  </si>
  <si>
    <t>TOTAL ACUMULADO</t>
  </si>
  <si>
    <t>5ª QUINZENA</t>
  </si>
  <si>
    <t>6ª QUINZENA</t>
  </si>
  <si>
    <t>7ª QUINZENA</t>
  </si>
  <si>
    <t>8ª QUINZENA</t>
  </si>
  <si>
    <t xml:space="preserve">TOTAL PARCIAL </t>
  </si>
  <si>
    <t>Revestimento cerâmico para parede banheiro térreo, 10x20cm, brilho bold, ref. Eliane Metrô blue BR ou similar, aplicado com argamassa industrializada ac-iii, e rejunte ref. Rejunte para porcelanatos e cerâmicas Quartzolit ou similar, cor cinza platina</t>
  </si>
  <si>
    <t>Revestimento cerâmico para parede banheiro mezanino, 10X20cm, brilho bold, ref. Eliane Metrô lime ou similar, aplicado com argamassa industrializada ac-iii, e rejunte ref. Rejunte para porcelanatos e cerâmicas Quartzolit ou similar, cor cinza platina</t>
  </si>
  <si>
    <t>TOTAL PARCIAL (C/ BDI 22,32%)</t>
  </si>
  <si>
    <t xml:space="preserve">INSTALAÇÕES ELÉTRICAS, TELECOMUNICAÇÕES E LÓGICA </t>
  </si>
  <si>
    <t>SOMA</t>
  </si>
  <si>
    <r>
      <rPr>
        <b/>
        <sz val="10"/>
        <color theme="1"/>
        <rFont val="Arial Narrow"/>
        <family val="2"/>
      </rPr>
      <t>DATA: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09/01/2017</t>
    </r>
  </si>
  <si>
    <r>
      <rPr>
        <b/>
        <sz val="10"/>
        <color theme="1"/>
        <rFont val="Arial Narrow"/>
        <family val="2"/>
      </rPr>
      <t>REVISÃO: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04</t>
    </r>
  </si>
  <si>
    <r>
      <rPr>
        <b/>
        <sz val="10"/>
        <color theme="1"/>
        <rFont val="Arial Narrow"/>
        <family val="2"/>
      </rPr>
      <t>REVISÃO:</t>
    </r>
    <r>
      <rPr>
        <b/>
        <sz val="12"/>
        <color theme="1"/>
        <rFont val="Arial Narrow"/>
        <family val="2"/>
      </rPr>
      <t xml:space="preserve">     </t>
    </r>
    <r>
      <rPr>
        <sz val="12"/>
        <color theme="1"/>
        <rFont val="Arial Narrow"/>
        <family val="2"/>
      </rPr>
      <t>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</si>
</sst>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"/>
    <numFmt numFmtId="165" formatCode="&quot;R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name val="Calibri"/>
      <family val="2"/>
      <scheme val="minor"/>
    </font>
    <font>
      <sz val="10"/>
      <name val="Cambria"/>
      <family val="2"/>
      <scheme val="major"/>
    </font>
    <font>
      <b/>
      <sz val="10"/>
      <name val="Cambria"/>
      <family val="2"/>
      <scheme val="major"/>
    </font>
    <font>
      <sz val="11"/>
      <name val="Calibri"/>
      <family val="2"/>
      <scheme val="minor"/>
    </font>
    <font>
      <b/>
      <sz val="12"/>
      <name val="Cambria"/>
      <family val="2"/>
      <scheme val="major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 tint="0.34998626667073579"/>
      <name val="Arial Narrow"/>
      <family val="2"/>
    </font>
    <font>
      <b/>
      <sz val="11"/>
      <color theme="1" tint="0.34998626667073579"/>
      <name val="Arial Narrow"/>
      <family val="2"/>
    </font>
    <font>
      <sz val="12"/>
      <color theme="1"/>
      <name val="Arial Narrow"/>
      <family val="2"/>
    </font>
    <font>
      <b/>
      <sz val="13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/>
    <xf numFmtId="0" fontId="0" fillId="0" borderId="0" xfId="0" applyBorder="1"/>
    <xf numFmtId="0" fontId="3" fillId="0" borderId="11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4" xfId="0" applyFont="1" applyBorder="1"/>
    <xf numFmtId="0" fontId="2" fillId="4" borderId="5" xfId="0" applyFont="1" applyFill="1" applyBorder="1" applyAlignment="1"/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7" xfId="0" applyFont="1" applyBorder="1"/>
    <xf numFmtId="0" fontId="4" fillId="0" borderId="11" xfId="0" applyFont="1" applyBorder="1"/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/>
    <xf numFmtId="0" fontId="3" fillId="0" borderId="14" xfId="0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3" fillId="3" borderId="7" xfId="0" applyFont="1" applyFill="1" applyBorder="1"/>
    <xf numFmtId="2" fontId="3" fillId="3" borderId="7" xfId="0" applyNumberFormat="1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wrapText="1"/>
    </xf>
    <xf numFmtId="2" fontId="3" fillId="0" borderId="14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wrapText="1"/>
    </xf>
    <xf numFmtId="0" fontId="3" fillId="0" borderId="11" xfId="0" applyFont="1" applyBorder="1" applyAlignment="1"/>
    <xf numFmtId="0" fontId="4" fillId="0" borderId="11" xfId="0" applyFont="1" applyBorder="1" applyAlignment="1"/>
    <xf numFmtId="0" fontId="3" fillId="0" borderId="11" xfId="0" applyFont="1" applyFill="1" applyBorder="1"/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4" fillId="3" borderId="7" xfId="0" applyNumberFormat="1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right"/>
    </xf>
    <xf numFmtId="2" fontId="4" fillId="3" borderId="7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7" xfId="0" applyFont="1" applyFill="1" applyBorder="1"/>
    <xf numFmtId="164" fontId="3" fillId="5" borderId="7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/>
    </xf>
    <xf numFmtId="4" fontId="3" fillId="5" borderId="7" xfId="0" applyNumberFormat="1" applyFont="1" applyFill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0" fontId="3" fillId="5" borderId="11" xfId="0" applyFont="1" applyFill="1" applyBorder="1" applyAlignment="1">
      <alignment horizontal="left"/>
    </xf>
    <xf numFmtId="0" fontId="3" fillId="5" borderId="7" xfId="0" applyFont="1" applyFill="1" applyBorder="1" applyAlignment="1">
      <alignment wrapText="1"/>
    </xf>
    <xf numFmtId="0" fontId="3" fillId="5" borderId="11" xfId="0" applyFont="1" applyFill="1" applyBorder="1" applyAlignment="1"/>
    <xf numFmtId="4" fontId="3" fillId="3" borderId="9" xfId="0" applyNumberFormat="1" applyFont="1" applyFill="1" applyBorder="1" applyAlignment="1">
      <alignment horizontal="right"/>
    </xf>
    <xf numFmtId="4" fontId="3" fillId="5" borderId="15" xfId="0" applyNumberFormat="1" applyFont="1" applyFill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5" borderId="11" xfId="0" applyFont="1" applyFill="1" applyBorder="1" applyAlignment="1">
      <alignment horizontal="left"/>
    </xf>
    <xf numFmtId="0" fontId="4" fillId="5" borderId="7" xfId="0" applyFont="1" applyFill="1" applyBorder="1"/>
    <xf numFmtId="164" fontId="4" fillId="5" borderId="7" xfId="0" applyNumberFormat="1" applyFont="1" applyFill="1" applyBorder="1" applyAlignment="1">
      <alignment horizontal="center"/>
    </xf>
    <xf numFmtId="0" fontId="2" fillId="4" borderId="17" xfId="0" applyFont="1" applyFill="1" applyBorder="1" applyAlignment="1"/>
    <xf numFmtId="0" fontId="3" fillId="0" borderId="7" xfId="0" applyFont="1" applyFill="1" applyBorder="1" applyAlignment="1">
      <alignment wrapText="1"/>
    </xf>
    <xf numFmtId="0" fontId="3" fillId="0" borderId="11" xfId="0" applyFont="1" applyFill="1" applyBorder="1" applyAlignment="1"/>
    <xf numFmtId="0" fontId="4" fillId="0" borderId="11" xfId="0" applyFont="1" applyFill="1" applyBorder="1" applyAlignment="1"/>
    <xf numFmtId="0" fontId="4" fillId="0" borderId="7" xfId="0" applyFont="1" applyFill="1" applyBorder="1"/>
    <xf numFmtId="164" fontId="4" fillId="0" borderId="7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8" fillId="0" borderId="0" xfId="0" applyFont="1"/>
    <xf numFmtId="0" fontId="7" fillId="3" borderId="0" xfId="0" quotePrefix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 indent="1"/>
    </xf>
    <xf numFmtId="10" fontId="10" fillId="6" borderId="20" xfId="2" applyNumberFormat="1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left" wrapText="1" indent="1"/>
    </xf>
    <xf numFmtId="0" fontId="8" fillId="0" borderId="0" xfId="0" applyFont="1" applyFill="1" applyAlignment="1">
      <alignment wrapText="1"/>
    </xf>
    <xf numFmtId="0" fontId="7" fillId="7" borderId="20" xfId="0" applyFont="1" applyFill="1" applyBorder="1" applyAlignment="1">
      <alignment horizontal="left" vertical="center" wrapText="1" inden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left" vertical="center" wrapText="1" indent="2"/>
    </xf>
    <xf numFmtId="0" fontId="7" fillId="4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left" vertical="center" wrapText="1" indent="1"/>
    </xf>
    <xf numFmtId="10" fontId="10" fillId="6" borderId="23" xfId="2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0" fontId="7" fillId="8" borderId="0" xfId="2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0" fontId="2" fillId="4" borderId="25" xfId="0" applyFont="1" applyFill="1" applyBorder="1" applyAlignment="1"/>
    <xf numFmtId="0" fontId="2" fillId="0" borderId="0" xfId="0" applyFont="1" applyBorder="1" applyAlignment="1"/>
    <xf numFmtId="0" fontId="4" fillId="5" borderId="7" xfId="0" applyFont="1" applyFill="1" applyBorder="1" applyAlignment="1">
      <alignment wrapText="1"/>
    </xf>
    <xf numFmtId="4" fontId="3" fillId="0" borderId="10" xfId="0" quotePrefix="1" applyNumberFormat="1" applyFont="1" applyBorder="1" applyAlignment="1">
      <alignment horizontal="right"/>
    </xf>
    <xf numFmtId="0" fontId="2" fillId="4" borderId="15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9" borderId="0" xfId="0" applyFont="1" applyFill="1" applyAlignment="1">
      <alignment wrapText="1"/>
    </xf>
    <xf numFmtId="0" fontId="2" fillId="4" borderId="12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0" fontId="0" fillId="0" borderId="2" xfId="0" applyBorder="1"/>
    <xf numFmtId="4" fontId="2" fillId="10" borderId="4" xfId="0" applyNumberFormat="1" applyFont="1" applyFill="1" applyBorder="1"/>
    <xf numFmtId="0" fontId="4" fillId="0" borderId="7" xfId="0" applyFont="1" applyBorder="1" applyAlignment="1">
      <alignment horizontal="right"/>
    </xf>
    <xf numFmtId="165" fontId="4" fillId="0" borderId="7" xfId="0" applyNumberFormat="1" applyFont="1" applyBorder="1"/>
    <xf numFmtId="2" fontId="4" fillId="0" borderId="7" xfId="0" applyNumberFormat="1" applyFont="1" applyBorder="1"/>
    <xf numFmtId="0" fontId="2" fillId="4" borderId="5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0" fontId="3" fillId="10" borderId="10" xfId="0" applyNumberFormat="1" applyFont="1" applyFill="1" applyBorder="1" applyAlignment="1">
      <alignment horizontal="center" vertical="center"/>
    </xf>
    <xf numFmtId="10" fontId="3" fillId="5" borderId="8" xfId="0" applyNumberFormat="1" applyFont="1" applyFill="1" applyBorder="1" applyAlignment="1">
      <alignment horizontal="center" vertical="center"/>
    </xf>
    <xf numFmtId="10" fontId="3" fillId="5" borderId="26" xfId="0" applyNumberFormat="1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5" borderId="33" xfId="0" applyNumberFormat="1" applyFont="1" applyFill="1" applyBorder="1" applyAlignment="1">
      <alignment horizontal="center" vertical="center"/>
    </xf>
    <xf numFmtId="165" fontId="3" fillId="5" borderId="14" xfId="0" applyNumberFormat="1" applyFont="1" applyFill="1" applyBorder="1" applyAlignment="1">
      <alignment horizontal="center" vertical="center"/>
    </xf>
    <xf numFmtId="10" fontId="3" fillId="10" borderId="7" xfId="0" applyNumberFormat="1" applyFont="1" applyFill="1" applyBorder="1" applyAlignment="1">
      <alignment horizontal="center" vertical="center"/>
    </xf>
    <xf numFmtId="10" fontId="3" fillId="10" borderId="8" xfId="0" applyNumberFormat="1" applyFont="1" applyFill="1" applyBorder="1" applyAlignment="1">
      <alignment horizontal="center" vertical="center"/>
    </xf>
    <xf numFmtId="165" fontId="3" fillId="5" borderId="15" xfId="0" applyNumberFormat="1" applyFont="1" applyFill="1" applyBorder="1" applyAlignment="1">
      <alignment horizontal="center" vertical="center"/>
    </xf>
    <xf numFmtId="10" fontId="3" fillId="5" borderId="9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wrapText="1"/>
    </xf>
    <xf numFmtId="165" fontId="3" fillId="5" borderId="13" xfId="0" applyNumberFormat="1" applyFont="1" applyFill="1" applyBorder="1" applyAlignment="1">
      <alignment horizontal="center" vertical="center"/>
    </xf>
    <xf numFmtId="10" fontId="3" fillId="5" borderId="33" xfId="0" applyNumberFormat="1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0" fontId="3" fillId="5" borderId="35" xfId="0" applyNumberFormat="1" applyFont="1" applyFill="1" applyBorder="1" applyAlignment="1">
      <alignment horizontal="center" vertical="center"/>
    </xf>
    <xf numFmtId="165" fontId="3" fillId="5" borderId="25" xfId="0" applyNumberFormat="1" applyFont="1" applyFill="1" applyBorder="1" applyAlignment="1">
      <alignment horizontal="center" vertical="center"/>
    </xf>
    <xf numFmtId="10" fontId="3" fillId="10" borderId="14" xfId="0" applyNumberFormat="1" applyFont="1" applyFill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right"/>
    </xf>
    <xf numFmtId="0" fontId="4" fillId="0" borderId="34" xfId="0" applyFont="1" applyBorder="1"/>
    <xf numFmtId="165" fontId="4" fillId="0" borderId="34" xfId="0" applyNumberFormat="1" applyFont="1" applyBorder="1"/>
    <xf numFmtId="165" fontId="4" fillId="0" borderId="34" xfId="0" applyNumberFormat="1" applyFont="1" applyBorder="1" applyAlignment="1">
      <alignment horizontal="center" vertical="center"/>
    </xf>
    <xf numFmtId="165" fontId="4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right"/>
    </xf>
    <xf numFmtId="165" fontId="4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30" xfId="0" applyFont="1" applyBorder="1"/>
    <xf numFmtId="0" fontId="4" fillId="0" borderId="30" xfId="0" applyFont="1" applyBorder="1" applyAlignment="1">
      <alignment horizontal="right"/>
    </xf>
    <xf numFmtId="165" fontId="4" fillId="0" borderId="7" xfId="0" applyNumberFormat="1" applyFont="1" applyBorder="1" applyAlignment="1">
      <alignment horizontal="center"/>
    </xf>
    <xf numFmtId="165" fontId="4" fillId="0" borderId="40" xfId="0" applyNumberFormat="1" applyFont="1" applyBorder="1" applyAlignment="1">
      <alignment horizontal="center"/>
    </xf>
    <xf numFmtId="10" fontId="3" fillId="0" borderId="7" xfId="2" applyNumberFormat="1" applyFont="1" applyBorder="1" applyAlignment="1">
      <alignment horizontal="center"/>
    </xf>
    <xf numFmtId="10" fontId="3" fillId="0" borderId="40" xfId="2" applyNumberFormat="1" applyFont="1" applyBorder="1" applyAlignment="1">
      <alignment horizontal="center"/>
    </xf>
    <xf numFmtId="10" fontId="3" fillId="0" borderId="30" xfId="2" applyNumberFormat="1" applyFont="1" applyBorder="1" applyAlignment="1">
      <alignment horizontal="center"/>
    </xf>
    <xf numFmtId="10" fontId="3" fillId="0" borderId="42" xfId="2" applyNumberFormat="1" applyFont="1" applyBorder="1" applyAlignment="1">
      <alignment horizontal="center"/>
    </xf>
    <xf numFmtId="0" fontId="2" fillId="10" borderId="24" xfId="0" applyFont="1" applyFill="1" applyBorder="1" applyAlignment="1">
      <alignment horizontal="left" wrapText="1"/>
    </xf>
    <xf numFmtId="0" fontId="2" fillId="10" borderId="3" xfId="0" applyFont="1" applyFill="1" applyBorder="1" applyAlignment="1">
      <alignment horizontal="left" wrapText="1"/>
    </xf>
    <xf numFmtId="0" fontId="2" fillId="10" borderId="4" xfId="0" applyFont="1" applyFill="1" applyBorder="1" applyAlignment="1">
      <alignment horizontal="left" wrapText="1"/>
    </xf>
    <xf numFmtId="0" fontId="2" fillId="10" borderId="24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0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4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/>
    </xf>
    <xf numFmtId="0" fontId="14" fillId="4" borderId="1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5" fillId="4" borderId="27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left" vertical="center" wrapText="1" indent="1"/>
    </xf>
    <xf numFmtId="0" fontId="7" fillId="9" borderId="2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12" fillId="0" borderId="29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9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10" fontId="3" fillId="0" borderId="14" xfId="2" applyNumberFormat="1" applyFont="1" applyBorder="1" applyAlignment="1">
      <alignment horizontal="center" vertical="center"/>
    </xf>
    <xf numFmtId="10" fontId="3" fillId="0" borderId="33" xfId="2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35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90"/>
    </xf>
    <xf numFmtId="0" fontId="2" fillId="0" borderId="44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left" vertical="center" wrapText="1"/>
    </xf>
    <xf numFmtId="10" fontId="3" fillId="0" borderId="8" xfId="2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0" fontId="3" fillId="0" borderId="14" xfId="0" applyNumberFormat="1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10" fontId="3" fillId="0" borderId="33" xfId="0" applyNumberFormat="1" applyFont="1" applyBorder="1" applyAlignment="1">
      <alignment horizontal="center" vertical="center"/>
    </xf>
    <xf numFmtId="0" fontId="2" fillId="10" borderId="3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</xdr:colOff>
      <xdr:row>310</xdr:row>
      <xdr:rowOff>76200</xdr:rowOff>
    </xdr:from>
    <xdr:to>
      <xdr:col>7</xdr:col>
      <xdr:colOff>69531</xdr:colOff>
      <xdr:row>312</xdr:row>
      <xdr:rowOff>0</xdr:rowOff>
    </xdr:to>
    <xdr:sp macro="" textlink="">
      <xdr:nvSpPr>
        <xdr:cNvPr id="6" name="Colchete esquerdo 5"/>
        <xdr:cNvSpPr/>
      </xdr:nvSpPr>
      <xdr:spPr>
        <a:xfrm flipH="1">
          <a:off x="9072562" y="48996600"/>
          <a:ext cx="45719" cy="304800"/>
        </a:xfrm>
        <a:prstGeom prst="leftBracket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573881</xdr:colOff>
      <xdr:row>310</xdr:row>
      <xdr:rowOff>76200</xdr:rowOff>
    </xdr:from>
    <xdr:to>
      <xdr:col>4</xdr:col>
      <xdr:colOff>623412</xdr:colOff>
      <xdr:row>312</xdr:row>
      <xdr:rowOff>0</xdr:rowOff>
    </xdr:to>
    <xdr:sp macro="" textlink="">
      <xdr:nvSpPr>
        <xdr:cNvPr id="7" name="Colchete esquerdo 6"/>
        <xdr:cNvSpPr/>
      </xdr:nvSpPr>
      <xdr:spPr>
        <a:xfrm>
          <a:off x="6822281" y="48996600"/>
          <a:ext cx="49531" cy="304800"/>
        </a:xfrm>
        <a:prstGeom prst="leftBracket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74084</xdr:colOff>
      <xdr:row>315</xdr:row>
      <xdr:rowOff>152133</xdr:rowOff>
    </xdr:from>
    <xdr:to>
      <xdr:col>3</xdr:col>
      <xdr:colOff>173303</xdr:colOff>
      <xdr:row>320</xdr:row>
      <xdr:rowOff>21166</xdr:rowOff>
    </xdr:to>
    <xdr:sp macro="" textlink="">
      <xdr:nvSpPr>
        <xdr:cNvPr id="10" name="CaixaDeTexto 9"/>
        <xdr:cNvSpPr txBox="1"/>
      </xdr:nvSpPr>
      <xdr:spPr>
        <a:xfrm>
          <a:off x="74084" y="122537800"/>
          <a:ext cx="2385219" cy="662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Aryadne de Albuquerque </a:t>
          </a:r>
        </a:p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CAU</a:t>
          </a:r>
          <a:r>
            <a:rPr lang="pt-BR" sz="1100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nº</a:t>
          </a:r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A105825-8</a:t>
          </a:r>
        </a:p>
        <a:p>
          <a:pPr algn="ctr"/>
          <a:endParaRPr lang="pt-BR" sz="110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846666</xdr:colOff>
      <xdr:row>315</xdr:row>
      <xdr:rowOff>173567</xdr:rowOff>
    </xdr:from>
    <xdr:to>
      <xdr:col>3</xdr:col>
      <xdr:colOff>3513666</xdr:colOff>
      <xdr:row>320</xdr:row>
      <xdr:rowOff>63500</xdr:rowOff>
    </xdr:to>
    <xdr:sp macro="" textlink="">
      <xdr:nvSpPr>
        <xdr:cNvPr id="11" name="CaixaDeTexto 10"/>
        <xdr:cNvSpPr txBox="1"/>
      </xdr:nvSpPr>
      <xdr:spPr>
        <a:xfrm>
          <a:off x="3132666" y="122559234"/>
          <a:ext cx="2667000" cy="683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João Antônio T. dos Santos </a:t>
          </a:r>
        </a:p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CAU nº A107003-7</a:t>
          </a:r>
        </a:p>
        <a:p>
          <a:pPr algn="ctr"/>
          <a:endParaRPr lang="pt-BR" sz="1100"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123825</xdr:rowOff>
    </xdr:from>
    <xdr:to>
      <xdr:col>3</xdr:col>
      <xdr:colOff>127794</xdr:colOff>
      <xdr:row>55</xdr:row>
      <xdr:rowOff>21433</xdr:rowOff>
    </xdr:to>
    <xdr:sp macro="" textlink="">
      <xdr:nvSpPr>
        <xdr:cNvPr id="6" name="CaixaDeTexto 5"/>
        <xdr:cNvSpPr txBox="1"/>
      </xdr:nvSpPr>
      <xdr:spPr>
        <a:xfrm>
          <a:off x="352425" y="11687175"/>
          <a:ext cx="2404269" cy="659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Aryadne de Albuquerque </a:t>
          </a:r>
        </a:p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CAU</a:t>
          </a:r>
          <a:r>
            <a:rPr lang="pt-BR" sz="1100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nº</a:t>
          </a:r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A105825-8</a:t>
          </a:r>
        </a:p>
        <a:p>
          <a:pPr algn="ctr"/>
          <a:endParaRPr lang="pt-BR" sz="110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801157</xdr:colOff>
      <xdr:row>51</xdr:row>
      <xdr:rowOff>145259</xdr:rowOff>
    </xdr:from>
    <xdr:to>
      <xdr:col>7</xdr:col>
      <xdr:colOff>77257</xdr:colOff>
      <xdr:row>55</xdr:row>
      <xdr:rowOff>63767</xdr:rowOff>
    </xdr:to>
    <xdr:sp macro="" textlink="">
      <xdr:nvSpPr>
        <xdr:cNvPr id="7" name="CaixaDeTexto 6"/>
        <xdr:cNvSpPr txBox="1"/>
      </xdr:nvSpPr>
      <xdr:spPr>
        <a:xfrm>
          <a:off x="3430057" y="11708609"/>
          <a:ext cx="2667000" cy="680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João Antônio T. dos Santos </a:t>
          </a:r>
        </a:p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CAU nº A107003-7</a:t>
          </a:r>
        </a:p>
        <a:p>
          <a:pPr algn="ctr"/>
          <a:endParaRPr lang="pt-BR" sz="1100"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9"/>
  <sheetViews>
    <sheetView tabSelected="1" view="pageLayout" topLeftCell="A292" zoomScaleNormal="100" workbookViewId="0">
      <selection activeCell="D293" sqref="D293"/>
    </sheetView>
  </sheetViews>
  <sheetFormatPr defaultRowHeight="15" x14ac:dyDescent="0.25"/>
  <cols>
    <col min="1" max="1" width="7.7109375" customWidth="1"/>
    <col min="2" max="2" width="15" customWidth="1"/>
    <col min="3" max="3" width="9.42578125" customWidth="1"/>
    <col min="4" max="4" width="55" customWidth="1"/>
    <col min="5" max="5" width="9" customWidth="1"/>
    <col min="6" max="6" width="12.7109375" customWidth="1"/>
    <col min="7" max="7" width="17.28515625" customWidth="1"/>
    <col min="8" max="8" width="16" customWidth="1"/>
    <col min="9" max="9" width="9.140625" hidden="1" customWidth="1"/>
    <col min="10" max="10" width="9.85546875" hidden="1" customWidth="1"/>
  </cols>
  <sheetData>
    <row r="1" spans="1:10" ht="18.75" customHeight="1" thickBot="1" x14ac:dyDescent="0.3">
      <c r="A1" s="166" t="s">
        <v>401</v>
      </c>
      <c r="B1" s="166"/>
      <c r="C1" s="166"/>
      <c r="D1" s="166"/>
      <c r="E1" s="166"/>
      <c r="F1" s="166"/>
      <c r="G1" s="166"/>
      <c r="H1" s="166"/>
      <c r="I1" s="1"/>
      <c r="J1" s="2"/>
    </row>
    <row r="2" spans="1:10" ht="27.75" customHeight="1" x14ac:dyDescent="0.25">
      <c r="A2" s="12" t="s">
        <v>0</v>
      </c>
      <c r="B2" s="12"/>
      <c r="C2" s="12"/>
      <c r="D2" s="12"/>
      <c r="E2" s="12"/>
      <c r="F2" s="71"/>
      <c r="G2" s="176" t="s">
        <v>529</v>
      </c>
      <c r="H2" s="177"/>
      <c r="I2" s="3"/>
      <c r="J2" s="4"/>
    </row>
    <row r="3" spans="1:10" ht="21" customHeight="1" thickBot="1" x14ac:dyDescent="0.3">
      <c r="A3" s="98" t="s">
        <v>224</v>
      </c>
      <c r="B3" s="98"/>
      <c r="C3" s="98"/>
      <c r="D3" s="98"/>
      <c r="E3" s="98"/>
      <c r="F3" s="99"/>
      <c r="G3" s="178" t="s">
        <v>399</v>
      </c>
      <c r="H3" s="178"/>
      <c r="I3" s="5"/>
      <c r="J3" s="6"/>
    </row>
    <row r="4" spans="1:10" ht="42" customHeight="1" thickBot="1" x14ac:dyDescent="0.3">
      <c r="A4" s="179" t="s">
        <v>412</v>
      </c>
      <c r="B4" s="180"/>
      <c r="C4" s="180"/>
      <c r="D4" s="180"/>
      <c r="E4" s="180"/>
      <c r="F4" s="181"/>
      <c r="G4" s="107" t="s">
        <v>596</v>
      </c>
      <c r="H4" s="106" t="s">
        <v>595</v>
      </c>
      <c r="I4" s="100"/>
      <c r="J4" s="100"/>
    </row>
    <row r="5" spans="1:10" ht="24" customHeight="1" thickBot="1" x14ac:dyDescent="0.3">
      <c r="A5" s="182" t="s">
        <v>437</v>
      </c>
      <c r="B5" s="182"/>
      <c r="C5" s="182"/>
      <c r="D5" s="182"/>
      <c r="E5" s="182"/>
      <c r="F5" s="182"/>
      <c r="G5" s="182"/>
      <c r="H5" s="182"/>
      <c r="I5" s="100"/>
      <c r="J5" s="100"/>
    </row>
    <row r="6" spans="1:10" ht="31.5" customHeight="1" x14ac:dyDescent="0.25">
      <c r="A6" s="169" t="s">
        <v>1</v>
      </c>
      <c r="B6" s="171" t="s">
        <v>13</v>
      </c>
      <c r="C6" s="173" t="s">
        <v>14</v>
      </c>
      <c r="D6" s="173" t="s">
        <v>2</v>
      </c>
      <c r="E6" s="167" t="s">
        <v>15</v>
      </c>
      <c r="F6" s="167" t="s">
        <v>16</v>
      </c>
      <c r="G6" s="167" t="s">
        <v>24</v>
      </c>
      <c r="H6" s="168"/>
    </row>
    <row r="7" spans="1:10" ht="15.75" x14ac:dyDescent="0.25">
      <c r="A7" s="170"/>
      <c r="B7" s="172"/>
      <c r="C7" s="174"/>
      <c r="D7" s="174"/>
      <c r="E7" s="175"/>
      <c r="F7" s="175"/>
      <c r="G7" s="97" t="s">
        <v>17</v>
      </c>
      <c r="H7" s="103" t="s">
        <v>18</v>
      </c>
    </row>
    <row r="8" spans="1:10" ht="16.5" x14ac:dyDescent="0.3">
      <c r="A8" s="27">
        <v>1</v>
      </c>
      <c r="B8" s="28"/>
      <c r="C8" s="29"/>
      <c r="D8" s="28" t="s">
        <v>62</v>
      </c>
      <c r="E8" s="30"/>
      <c r="F8" s="31"/>
      <c r="G8" s="32"/>
      <c r="H8" s="33"/>
    </row>
    <row r="9" spans="1:10" ht="16.5" x14ac:dyDescent="0.3">
      <c r="A9" s="16" t="s">
        <v>3</v>
      </c>
      <c r="B9" s="15"/>
      <c r="C9" s="19"/>
      <c r="D9" s="15" t="s">
        <v>28</v>
      </c>
      <c r="E9" s="9"/>
      <c r="F9" s="21"/>
      <c r="G9" s="17"/>
      <c r="H9" s="18"/>
    </row>
    <row r="10" spans="1:10" ht="16.5" x14ac:dyDescent="0.3">
      <c r="A10" s="8" t="s">
        <v>19</v>
      </c>
      <c r="B10" s="9" t="s">
        <v>21</v>
      </c>
      <c r="C10" s="17" t="s">
        <v>22</v>
      </c>
      <c r="D10" s="9" t="s">
        <v>20</v>
      </c>
      <c r="E10" s="17" t="s">
        <v>23</v>
      </c>
      <c r="F10" s="20">
        <v>4.8</v>
      </c>
      <c r="G10" s="48">
        <v>85.4</v>
      </c>
      <c r="H10" s="45">
        <f>F10*G10</f>
        <v>409.92</v>
      </c>
    </row>
    <row r="11" spans="1:10" ht="16.5" x14ac:dyDescent="0.3">
      <c r="A11" s="41" t="s">
        <v>26</v>
      </c>
      <c r="B11" s="42" t="s">
        <v>70</v>
      </c>
      <c r="C11" s="43"/>
      <c r="D11" s="42" t="s">
        <v>25</v>
      </c>
      <c r="E11" s="43" t="s">
        <v>4</v>
      </c>
      <c r="F11" s="44">
        <v>109.9</v>
      </c>
      <c r="G11" s="49">
        <v>27.63</v>
      </c>
      <c r="H11" s="46">
        <f>F11*G11</f>
        <v>3036.5370000000003</v>
      </c>
    </row>
    <row r="12" spans="1:10" ht="16.5" x14ac:dyDescent="0.3">
      <c r="A12" s="8" t="s">
        <v>29</v>
      </c>
      <c r="B12" s="9" t="s">
        <v>21</v>
      </c>
      <c r="C12" s="17">
        <v>85372</v>
      </c>
      <c r="D12" s="9" t="s">
        <v>27</v>
      </c>
      <c r="E12" s="17" t="s">
        <v>4</v>
      </c>
      <c r="F12" s="20">
        <v>74.75</v>
      </c>
      <c r="G12" s="48">
        <v>2.25</v>
      </c>
      <c r="H12" s="45">
        <f>F12*G12</f>
        <v>168.1875</v>
      </c>
    </row>
    <row r="13" spans="1:10" ht="16.5" x14ac:dyDescent="0.3">
      <c r="A13" s="16" t="s">
        <v>5</v>
      </c>
      <c r="B13" s="15"/>
      <c r="C13" s="19"/>
      <c r="D13" s="15" t="s">
        <v>32</v>
      </c>
      <c r="E13" s="17"/>
      <c r="F13" s="20"/>
      <c r="G13" s="48"/>
      <c r="H13" s="45"/>
    </row>
    <row r="14" spans="1:10" ht="16.5" x14ac:dyDescent="0.3">
      <c r="A14" s="8" t="s">
        <v>30</v>
      </c>
      <c r="B14" s="9" t="s">
        <v>21</v>
      </c>
      <c r="C14" s="17">
        <v>85376</v>
      </c>
      <c r="D14" s="9" t="s">
        <v>89</v>
      </c>
      <c r="E14" s="17" t="s">
        <v>4</v>
      </c>
      <c r="F14" s="59">
        <v>3.92</v>
      </c>
      <c r="G14" s="60">
        <v>5.12</v>
      </c>
      <c r="H14" s="61">
        <f>F14*G14</f>
        <v>20.070399999999999</v>
      </c>
    </row>
    <row r="15" spans="1:10" ht="16.5" x14ac:dyDescent="0.3">
      <c r="A15" s="8" t="s">
        <v>31</v>
      </c>
      <c r="B15" s="9" t="s">
        <v>21</v>
      </c>
      <c r="C15" s="17">
        <v>85376</v>
      </c>
      <c r="D15" s="9" t="s">
        <v>414</v>
      </c>
      <c r="E15" s="17" t="s">
        <v>4</v>
      </c>
      <c r="F15" s="59">
        <v>95.62</v>
      </c>
      <c r="G15" s="60">
        <v>5.12</v>
      </c>
      <c r="H15" s="61">
        <f>F15*G15</f>
        <v>489.57440000000003</v>
      </c>
    </row>
    <row r="16" spans="1:10" ht="16.5" x14ac:dyDescent="0.3">
      <c r="A16" s="8" t="s">
        <v>33</v>
      </c>
      <c r="B16" s="9" t="s">
        <v>172</v>
      </c>
      <c r="C16" s="17">
        <v>42564</v>
      </c>
      <c r="D16" s="9" t="s">
        <v>34</v>
      </c>
      <c r="E16" s="17" t="s">
        <v>35</v>
      </c>
      <c r="F16" s="20">
        <v>128.63</v>
      </c>
      <c r="G16" s="48">
        <v>2.0699999999999998</v>
      </c>
      <c r="H16" s="45">
        <f>F16*G16</f>
        <v>266.26409999999998</v>
      </c>
    </row>
    <row r="17" spans="1:8" ht="16.5" x14ac:dyDescent="0.3">
      <c r="A17" s="16" t="s">
        <v>6</v>
      </c>
      <c r="B17" s="15"/>
      <c r="C17" s="19"/>
      <c r="D17" s="15" t="s">
        <v>165</v>
      </c>
      <c r="E17" s="17"/>
      <c r="F17" s="20"/>
      <c r="G17" s="48"/>
      <c r="H17" s="45"/>
    </row>
    <row r="18" spans="1:8" ht="16.5" x14ac:dyDescent="0.3">
      <c r="A18" s="8" t="s">
        <v>57</v>
      </c>
      <c r="B18" s="9" t="s">
        <v>21</v>
      </c>
      <c r="C18" s="17">
        <v>89263</v>
      </c>
      <c r="D18" s="9" t="s">
        <v>58</v>
      </c>
      <c r="E18" s="17" t="s">
        <v>4</v>
      </c>
      <c r="F18" s="20">
        <v>1.5</v>
      </c>
      <c r="G18" s="48">
        <v>28.68</v>
      </c>
      <c r="H18" s="45">
        <f>F18*G18</f>
        <v>43.019999999999996</v>
      </c>
    </row>
    <row r="19" spans="1:8" ht="16.5" x14ac:dyDescent="0.3">
      <c r="A19" s="8" t="s">
        <v>166</v>
      </c>
      <c r="B19" s="9" t="s">
        <v>21</v>
      </c>
      <c r="C19" s="17">
        <v>89263</v>
      </c>
      <c r="D19" s="9" t="s">
        <v>167</v>
      </c>
      <c r="E19" s="17" t="s">
        <v>4</v>
      </c>
      <c r="F19" s="20">
        <v>14.15</v>
      </c>
      <c r="G19" s="48">
        <v>28.68</v>
      </c>
      <c r="H19" s="45">
        <f>F19*G19</f>
        <v>405.822</v>
      </c>
    </row>
    <row r="20" spans="1:8" ht="16.5" x14ac:dyDescent="0.3">
      <c r="A20" s="16" t="s">
        <v>7</v>
      </c>
      <c r="B20" s="9"/>
      <c r="C20" s="19"/>
      <c r="D20" s="15" t="s">
        <v>41</v>
      </c>
      <c r="E20" s="17"/>
      <c r="F20" s="20"/>
      <c r="G20" s="48"/>
      <c r="H20" s="45"/>
    </row>
    <row r="21" spans="1:8" ht="16.5" x14ac:dyDescent="0.3">
      <c r="A21" s="8" t="s">
        <v>36</v>
      </c>
      <c r="B21" s="9" t="s">
        <v>21</v>
      </c>
      <c r="C21" s="17">
        <v>85333</v>
      </c>
      <c r="D21" s="9" t="s">
        <v>37</v>
      </c>
      <c r="E21" s="17" t="s">
        <v>8</v>
      </c>
      <c r="F21" s="20">
        <v>2</v>
      </c>
      <c r="G21" s="48">
        <v>17.809999999999999</v>
      </c>
      <c r="H21" s="45">
        <f>F21*G21</f>
        <v>35.619999999999997</v>
      </c>
    </row>
    <row r="22" spans="1:8" ht="16.5" x14ac:dyDescent="0.3">
      <c r="A22" s="8" t="s">
        <v>39</v>
      </c>
      <c r="B22" s="9" t="s">
        <v>21</v>
      </c>
      <c r="C22" s="17">
        <v>85333</v>
      </c>
      <c r="D22" s="9" t="s">
        <v>38</v>
      </c>
      <c r="E22" s="17" t="s">
        <v>8</v>
      </c>
      <c r="F22" s="20">
        <v>7</v>
      </c>
      <c r="G22" s="48">
        <v>17.809999999999999</v>
      </c>
      <c r="H22" s="45">
        <f>F22*G22</f>
        <v>124.66999999999999</v>
      </c>
    </row>
    <row r="23" spans="1:8" ht="16.5" x14ac:dyDescent="0.3">
      <c r="A23" s="8" t="s">
        <v>40</v>
      </c>
      <c r="B23" s="9" t="s">
        <v>21</v>
      </c>
      <c r="C23" s="23">
        <v>85374</v>
      </c>
      <c r="D23" s="9" t="s">
        <v>59</v>
      </c>
      <c r="E23" s="17" t="s">
        <v>8</v>
      </c>
      <c r="F23" s="20">
        <v>11</v>
      </c>
      <c r="G23" s="48">
        <v>10</v>
      </c>
      <c r="H23" s="45">
        <f>F23*G23</f>
        <v>110</v>
      </c>
    </row>
    <row r="24" spans="1:8" ht="18.75" customHeight="1" x14ac:dyDescent="0.3">
      <c r="A24" s="8" t="s">
        <v>42</v>
      </c>
      <c r="B24" s="9" t="s">
        <v>21</v>
      </c>
      <c r="C24" s="23">
        <v>85374</v>
      </c>
      <c r="D24" s="9" t="s">
        <v>60</v>
      </c>
      <c r="E24" s="17" t="s">
        <v>8</v>
      </c>
      <c r="F24" s="20">
        <v>11</v>
      </c>
      <c r="G24" s="48">
        <v>10</v>
      </c>
      <c r="H24" s="45">
        <f>F24*G24</f>
        <v>110</v>
      </c>
    </row>
    <row r="25" spans="1:8" ht="16.5" x14ac:dyDescent="0.3">
      <c r="A25" s="8" t="s">
        <v>43</v>
      </c>
      <c r="B25" s="9" t="s">
        <v>21</v>
      </c>
      <c r="C25" s="23">
        <v>85374</v>
      </c>
      <c r="D25" s="9" t="s">
        <v>61</v>
      </c>
      <c r="E25" s="17" t="s">
        <v>8</v>
      </c>
      <c r="F25" s="20">
        <v>9</v>
      </c>
      <c r="G25" s="48">
        <v>10</v>
      </c>
      <c r="H25" s="45">
        <f>F25*G25</f>
        <v>90</v>
      </c>
    </row>
    <row r="26" spans="1:8" ht="16.5" x14ac:dyDescent="0.3">
      <c r="A26" s="16" t="s">
        <v>9</v>
      </c>
      <c r="B26" s="9"/>
      <c r="C26" s="25"/>
      <c r="D26" s="15" t="s">
        <v>44</v>
      </c>
      <c r="E26" s="17"/>
      <c r="F26" s="20"/>
      <c r="G26" s="48"/>
      <c r="H26" s="45"/>
    </row>
    <row r="27" spans="1:8" ht="16.5" x14ac:dyDescent="0.3">
      <c r="A27" s="8" t="s">
        <v>45</v>
      </c>
      <c r="B27" s="9" t="s">
        <v>21</v>
      </c>
      <c r="C27" s="24">
        <v>85334</v>
      </c>
      <c r="D27" s="9" t="s">
        <v>173</v>
      </c>
      <c r="E27" s="17" t="s">
        <v>4</v>
      </c>
      <c r="F27" s="20">
        <v>4.1100000000000003</v>
      </c>
      <c r="G27" s="48">
        <v>15.01</v>
      </c>
      <c r="H27" s="45">
        <f>F27*G27</f>
        <v>61.691100000000006</v>
      </c>
    </row>
    <row r="28" spans="1:8" ht="16.5" x14ac:dyDescent="0.3">
      <c r="A28" s="16" t="s">
        <v>10</v>
      </c>
      <c r="B28" s="9"/>
      <c r="C28" s="25"/>
      <c r="D28" s="15" t="s">
        <v>46</v>
      </c>
      <c r="E28" s="17"/>
      <c r="F28" s="20"/>
      <c r="G28" s="48"/>
      <c r="H28" s="45"/>
    </row>
    <row r="29" spans="1:8" ht="16.5" x14ac:dyDescent="0.3">
      <c r="A29" s="8" t="s">
        <v>47</v>
      </c>
      <c r="B29" s="9" t="s">
        <v>172</v>
      </c>
      <c r="C29" s="24">
        <v>42562</v>
      </c>
      <c r="D29" s="9" t="s">
        <v>428</v>
      </c>
      <c r="E29" s="17" t="s">
        <v>4</v>
      </c>
      <c r="F29" s="20">
        <v>11.76</v>
      </c>
      <c r="G29" s="48">
        <v>7.6</v>
      </c>
      <c r="H29" s="45">
        <f>F29*G29</f>
        <v>89.375999999999991</v>
      </c>
    </row>
    <row r="30" spans="1:8" ht="16.5" x14ac:dyDescent="0.3">
      <c r="A30" s="16" t="s">
        <v>11</v>
      </c>
      <c r="B30" s="9"/>
      <c r="C30" s="19"/>
      <c r="D30" s="15" t="s">
        <v>48</v>
      </c>
      <c r="E30" s="17"/>
      <c r="F30" s="20"/>
      <c r="G30" s="48"/>
      <c r="H30" s="45"/>
    </row>
    <row r="31" spans="1:8" ht="16.5" x14ac:dyDescent="0.3">
      <c r="A31" s="10" t="s">
        <v>49</v>
      </c>
      <c r="B31" s="9" t="s">
        <v>21</v>
      </c>
      <c r="C31" s="26">
        <v>85408</v>
      </c>
      <c r="D31" s="11" t="s">
        <v>50</v>
      </c>
      <c r="E31" s="22" t="s">
        <v>4</v>
      </c>
      <c r="F31" s="36">
        <v>3.74</v>
      </c>
      <c r="G31" s="50">
        <v>30.74</v>
      </c>
      <c r="H31" s="47">
        <f t="shared" ref="H31:H39" si="0">F31*G31</f>
        <v>114.9676</v>
      </c>
    </row>
    <row r="32" spans="1:8" ht="16.5" x14ac:dyDescent="0.3">
      <c r="A32" s="10" t="s">
        <v>52</v>
      </c>
      <c r="B32" s="9" t="s">
        <v>21</v>
      </c>
      <c r="C32" s="24">
        <v>85421</v>
      </c>
      <c r="D32" s="11" t="s">
        <v>169</v>
      </c>
      <c r="E32" s="17" t="s">
        <v>4</v>
      </c>
      <c r="F32" s="20">
        <v>0.45</v>
      </c>
      <c r="G32" s="48">
        <v>12.04</v>
      </c>
      <c r="H32" s="45">
        <f t="shared" si="0"/>
        <v>5.4180000000000001</v>
      </c>
    </row>
    <row r="33" spans="1:8" ht="16.5" x14ac:dyDescent="0.3">
      <c r="A33" s="8" t="s">
        <v>53</v>
      </c>
      <c r="B33" s="9" t="s">
        <v>21</v>
      </c>
      <c r="C33" s="24">
        <v>85416</v>
      </c>
      <c r="D33" s="9" t="s">
        <v>51</v>
      </c>
      <c r="E33" s="17" t="s">
        <v>8</v>
      </c>
      <c r="F33" s="20">
        <v>66</v>
      </c>
      <c r="G33" s="48">
        <v>14.19</v>
      </c>
      <c r="H33" s="45">
        <f t="shared" si="0"/>
        <v>936.54</v>
      </c>
    </row>
    <row r="34" spans="1:8" ht="16.5" x14ac:dyDescent="0.3">
      <c r="A34" s="8" t="s">
        <v>55</v>
      </c>
      <c r="B34" s="9" t="s">
        <v>70</v>
      </c>
      <c r="C34" s="24"/>
      <c r="D34" s="9" t="s">
        <v>54</v>
      </c>
      <c r="E34" s="17" t="s">
        <v>8</v>
      </c>
      <c r="F34" s="20">
        <v>1</v>
      </c>
      <c r="G34" s="48">
        <v>25.05</v>
      </c>
      <c r="H34" s="45">
        <f t="shared" si="0"/>
        <v>25.05</v>
      </c>
    </row>
    <row r="35" spans="1:8" ht="16.5" x14ac:dyDescent="0.3">
      <c r="A35" s="8" t="s">
        <v>168</v>
      </c>
      <c r="B35" s="9" t="s">
        <v>21</v>
      </c>
      <c r="C35" s="24">
        <v>85416</v>
      </c>
      <c r="D35" s="9" t="s">
        <v>56</v>
      </c>
      <c r="E35" s="17" t="s">
        <v>8</v>
      </c>
      <c r="F35" s="20">
        <v>20</v>
      </c>
      <c r="G35" s="48">
        <v>14.19</v>
      </c>
      <c r="H35" s="45">
        <f t="shared" si="0"/>
        <v>283.8</v>
      </c>
    </row>
    <row r="36" spans="1:8" ht="16.5" x14ac:dyDescent="0.3">
      <c r="A36" s="55" t="s">
        <v>170</v>
      </c>
      <c r="B36" s="56" t="s">
        <v>21</v>
      </c>
      <c r="C36" s="57">
        <v>85418</v>
      </c>
      <c r="D36" s="56" t="s">
        <v>250</v>
      </c>
      <c r="E36" s="58" t="s">
        <v>35</v>
      </c>
      <c r="F36" s="59">
        <v>14</v>
      </c>
      <c r="G36" s="60">
        <v>7.34</v>
      </c>
      <c r="H36" s="61">
        <f t="shared" si="0"/>
        <v>102.75999999999999</v>
      </c>
    </row>
    <row r="37" spans="1:8" ht="16.5" x14ac:dyDescent="0.3">
      <c r="A37" s="55" t="s">
        <v>171</v>
      </c>
      <c r="B37" s="56" t="s">
        <v>21</v>
      </c>
      <c r="C37" s="24">
        <v>88316</v>
      </c>
      <c r="D37" s="9" t="s">
        <v>251</v>
      </c>
      <c r="E37" s="17" t="s">
        <v>175</v>
      </c>
      <c r="F37" s="20">
        <v>0.3</v>
      </c>
      <c r="G37" s="48">
        <v>15.01</v>
      </c>
      <c r="H37" s="45">
        <f t="shared" si="0"/>
        <v>4.5030000000000001</v>
      </c>
    </row>
    <row r="38" spans="1:8" ht="16.5" x14ac:dyDescent="0.3">
      <c r="A38" s="55" t="s">
        <v>174</v>
      </c>
      <c r="B38" s="56" t="s">
        <v>21</v>
      </c>
      <c r="C38" s="57">
        <v>88316</v>
      </c>
      <c r="D38" s="56" t="s">
        <v>176</v>
      </c>
      <c r="E38" s="58" t="s">
        <v>4</v>
      </c>
      <c r="F38" s="59">
        <v>4</v>
      </c>
      <c r="G38" s="60">
        <v>15.01</v>
      </c>
      <c r="H38" s="61">
        <f t="shared" si="0"/>
        <v>60.04</v>
      </c>
    </row>
    <row r="39" spans="1:8" ht="16.5" x14ac:dyDescent="0.3">
      <c r="A39" s="55" t="s">
        <v>225</v>
      </c>
      <c r="B39" s="56" t="s">
        <v>21</v>
      </c>
      <c r="C39" s="57">
        <v>72897</v>
      </c>
      <c r="D39" s="56" t="s">
        <v>226</v>
      </c>
      <c r="E39" s="58" t="s">
        <v>23</v>
      </c>
      <c r="F39" s="59">
        <v>12</v>
      </c>
      <c r="G39" s="60">
        <v>21.62</v>
      </c>
      <c r="H39" s="61">
        <f t="shared" si="0"/>
        <v>259.44</v>
      </c>
    </row>
    <row r="40" spans="1:8" ht="16.5" x14ac:dyDescent="0.3">
      <c r="A40" s="16" t="s">
        <v>12</v>
      </c>
      <c r="B40" s="15"/>
      <c r="C40" s="25"/>
      <c r="D40" s="15" t="s">
        <v>63</v>
      </c>
      <c r="E40" s="17"/>
      <c r="F40" s="20"/>
      <c r="G40" s="48"/>
      <c r="H40" s="45"/>
    </row>
    <row r="41" spans="1:8" ht="17.25" thickBot="1" x14ac:dyDescent="0.35">
      <c r="A41" s="8" t="s">
        <v>64</v>
      </c>
      <c r="B41" s="9" t="s">
        <v>172</v>
      </c>
      <c r="C41" s="24">
        <v>47981</v>
      </c>
      <c r="D41" s="9" t="s">
        <v>193</v>
      </c>
      <c r="E41" s="17" t="s">
        <v>4</v>
      </c>
      <c r="F41" s="20">
        <v>0.8</v>
      </c>
      <c r="G41" s="48">
        <v>212.44</v>
      </c>
      <c r="H41" s="47">
        <f>F41*G41</f>
        <v>169.952</v>
      </c>
    </row>
    <row r="42" spans="1:8" ht="17.25" thickBot="1" x14ac:dyDescent="0.35">
      <c r="A42" s="13"/>
      <c r="B42" s="9"/>
      <c r="C42" s="24"/>
      <c r="D42" s="9"/>
      <c r="E42" s="17"/>
      <c r="F42" s="20"/>
      <c r="G42" s="45"/>
      <c r="H42" s="67">
        <f>SUM(H10:H41)</f>
        <v>7423.2231000000011</v>
      </c>
    </row>
    <row r="43" spans="1:8" ht="16.5" x14ac:dyDescent="0.3">
      <c r="A43" s="27">
        <v>2</v>
      </c>
      <c r="B43" s="28"/>
      <c r="C43" s="34"/>
      <c r="D43" s="28" t="s">
        <v>261</v>
      </c>
      <c r="E43" s="29"/>
      <c r="F43" s="53"/>
      <c r="G43" s="51"/>
      <c r="H43" s="65"/>
    </row>
    <row r="44" spans="1:8" ht="16.5" x14ac:dyDescent="0.3">
      <c r="A44" s="14" t="s">
        <v>65</v>
      </c>
      <c r="B44" s="15"/>
      <c r="C44" s="25"/>
      <c r="D44" s="15" t="s">
        <v>66</v>
      </c>
      <c r="E44" s="17"/>
      <c r="F44" s="20"/>
      <c r="G44" s="48"/>
      <c r="H44" s="45"/>
    </row>
    <row r="45" spans="1:8" ht="51" customHeight="1" x14ac:dyDescent="0.3">
      <c r="A45" s="13" t="s">
        <v>67</v>
      </c>
      <c r="B45" s="9" t="s">
        <v>21</v>
      </c>
      <c r="C45" s="24">
        <v>87496</v>
      </c>
      <c r="D45" s="35" t="s">
        <v>192</v>
      </c>
      <c r="E45" s="17" t="s">
        <v>4</v>
      </c>
      <c r="F45" s="20">
        <v>23.01</v>
      </c>
      <c r="G45" s="48">
        <v>67.59</v>
      </c>
      <c r="H45" s="45">
        <f>F45*G45</f>
        <v>1555.2459000000001</v>
      </c>
    </row>
    <row r="46" spans="1:8" ht="36.75" customHeight="1" x14ac:dyDescent="0.3">
      <c r="A46" s="62" t="s">
        <v>194</v>
      </c>
      <c r="B46" s="56" t="s">
        <v>21</v>
      </c>
      <c r="C46" s="57">
        <v>93188</v>
      </c>
      <c r="D46" s="63" t="s">
        <v>195</v>
      </c>
      <c r="E46" s="58" t="s">
        <v>35</v>
      </c>
      <c r="F46" s="59">
        <v>2.75</v>
      </c>
      <c r="G46" s="60">
        <v>38.159999999999997</v>
      </c>
      <c r="H46" s="61">
        <f>F46*G46</f>
        <v>104.94</v>
      </c>
    </row>
    <row r="47" spans="1:8" ht="18" customHeight="1" x14ac:dyDescent="0.3">
      <c r="A47" s="14" t="s">
        <v>68</v>
      </c>
      <c r="B47" s="15"/>
      <c r="C47" s="25"/>
      <c r="D47" s="15" t="s">
        <v>415</v>
      </c>
      <c r="E47" s="58"/>
      <c r="F47" s="59"/>
      <c r="G47" s="60"/>
      <c r="H47" s="61"/>
    </row>
    <row r="48" spans="1:8" ht="35.25" customHeight="1" x14ac:dyDescent="0.3">
      <c r="A48" s="62" t="s">
        <v>69</v>
      </c>
      <c r="B48" s="9" t="s">
        <v>172</v>
      </c>
      <c r="C48" s="57">
        <v>40003</v>
      </c>
      <c r="D48" s="63" t="s">
        <v>416</v>
      </c>
      <c r="E48" s="58" t="s">
        <v>4</v>
      </c>
      <c r="F48" s="59">
        <v>3.39</v>
      </c>
      <c r="G48" s="60">
        <v>86.25</v>
      </c>
      <c r="H48" s="61">
        <f>F48*G48</f>
        <v>292.38749999999999</v>
      </c>
    </row>
    <row r="49" spans="1:8" ht="16.5" x14ac:dyDescent="0.3">
      <c r="A49" s="68" t="s">
        <v>402</v>
      </c>
      <c r="B49" s="69"/>
      <c r="C49" s="70"/>
      <c r="D49" s="101" t="s">
        <v>262</v>
      </c>
      <c r="E49" s="58"/>
      <c r="F49" s="59"/>
      <c r="G49" s="60"/>
      <c r="H49" s="61"/>
    </row>
    <row r="50" spans="1:8" ht="50.25" thickBot="1" x14ac:dyDescent="0.35">
      <c r="A50" s="62" t="s">
        <v>403</v>
      </c>
      <c r="B50" s="56" t="s">
        <v>21</v>
      </c>
      <c r="C50" s="57" t="s">
        <v>264</v>
      </c>
      <c r="D50" s="35" t="s">
        <v>263</v>
      </c>
      <c r="E50" s="58" t="s">
        <v>4</v>
      </c>
      <c r="F50" s="59">
        <v>1.8</v>
      </c>
      <c r="G50" s="60">
        <v>67.010000000000005</v>
      </c>
      <c r="H50" s="61">
        <f>F50*G50</f>
        <v>120.61800000000001</v>
      </c>
    </row>
    <row r="51" spans="1:8" ht="17.25" thickBot="1" x14ac:dyDescent="0.35">
      <c r="A51" s="13"/>
      <c r="B51" s="9"/>
      <c r="C51" s="24"/>
      <c r="D51" s="9"/>
      <c r="E51" s="17"/>
      <c r="F51" s="20"/>
      <c r="G51" s="45"/>
      <c r="H51" s="67">
        <f>SUM(H45:H50)</f>
        <v>2073.1914000000002</v>
      </c>
    </row>
    <row r="52" spans="1:8" ht="16.5" x14ac:dyDescent="0.3">
      <c r="A52" s="27">
        <v>3</v>
      </c>
      <c r="B52" s="28"/>
      <c r="C52" s="34"/>
      <c r="D52" s="28" t="s">
        <v>72</v>
      </c>
      <c r="E52" s="32"/>
      <c r="F52" s="37"/>
      <c r="G52" s="52"/>
      <c r="H52" s="65"/>
    </row>
    <row r="53" spans="1:8" ht="16.5" x14ac:dyDescent="0.3">
      <c r="A53" s="14" t="s">
        <v>74</v>
      </c>
      <c r="B53" s="15"/>
      <c r="C53" s="25"/>
      <c r="D53" s="15" t="s">
        <v>73</v>
      </c>
      <c r="E53" s="17"/>
      <c r="F53" s="20"/>
      <c r="G53" s="48"/>
      <c r="H53" s="45"/>
    </row>
    <row r="54" spans="1:8" ht="66.75" customHeight="1" x14ac:dyDescent="0.3">
      <c r="A54" s="13" t="s">
        <v>75</v>
      </c>
      <c r="B54" s="9" t="s">
        <v>21</v>
      </c>
      <c r="C54" s="24">
        <v>90844</v>
      </c>
      <c r="D54" s="35" t="s">
        <v>417</v>
      </c>
      <c r="E54" s="17" t="s">
        <v>8</v>
      </c>
      <c r="F54" s="20">
        <v>1</v>
      </c>
      <c r="G54" s="48">
        <v>585.04</v>
      </c>
      <c r="H54" s="45">
        <f>F54*G54</f>
        <v>585.04</v>
      </c>
    </row>
    <row r="55" spans="1:8" ht="67.5" customHeight="1" thickBot="1" x14ac:dyDescent="0.35">
      <c r="A55" s="13" t="s">
        <v>76</v>
      </c>
      <c r="B55" s="9" t="s">
        <v>21</v>
      </c>
      <c r="C55" s="24">
        <v>90842</v>
      </c>
      <c r="D55" s="35" t="s">
        <v>418</v>
      </c>
      <c r="E55" s="17" t="s">
        <v>8</v>
      </c>
      <c r="F55" s="20">
        <v>1</v>
      </c>
      <c r="G55" s="48">
        <v>524.4</v>
      </c>
      <c r="H55" s="45">
        <f>F55*G55</f>
        <v>524.4</v>
      </c>
    </row>
    <row r="56" spans="1:8" ht="17.25" thickBot="1" x14ac:dyDescent="0.35">
      <c r="A56" s="13"/>
      <c r="B56" s="9"/>
      <c r="C56" s="24"/>
      <c r="D56" s="9"/>
      <c r="E56" s="17"/>
      <c r="F56" s="20"/>
      <c r="G56" s="45"/>
      <c r="H56" s="67">
        <f>SUM(H54:H55)</f>
        <v>1109.44</v>
      </c>
    </row>
    <row r="57" spans="1:8" ht="16.5" x14ac:dyDescent="0.3">
      <c r="A57" s="27">
        <v>4</v>
      </c>
      <c r="B57" s="28"/>
      <c r="C57" s="34"/>
      <c r="D57" s="28" t="s">
        <v>77</v>
      </c>
      <c r="E57" s="32"/>
      <c r="F57" s="37"/>
      <c r="G57" s="52"/>
      <c r="H57" s="65"/>
    </row>
    <row r="58" spans="1:8" ht="16.5" x14ac:dyDescent="0.3">
      <c r="A58" s="14" t="s">
        <v>79</v>
      </c>
      <c r="B58" s="15"/>
      <c r="C58" s="25"/>
      <c r="D58" s="15" t="s">
        <v>27</v>
      </c>
      <c r="E58" s="17"/>
      <c r="F58" s="20"/>
      <c r="G58" s="48"/>
      <c r="H58" s="45"/>
    </row>
    <row r="59" spans="1:8" ht="33" customHeight="1" x14ac:dyDescent="0.3">
      <c r="A59" s="13" t="s">
        <v>81</v>
      </c>
      <c r="B59" s="9" t="s">
        <v>21</v>
      </c>
      <c r="C59" s="24" t="s">
        <v>82</v>
      </c>
      <c r="D59" s="35" t="s">
        <v>419</v>
      </c>
      <c r="E59" s="17" t="s">
        <v>4</v>
      </c>
      <c r="F59" s="20">
        <v>9.1300000000000008</v>
      </c>
      <c r="G59" s="48">
        <v>72.37</v>
      </c>
      <c r="H59" s="45">
        <f>F59*G59</f>
        <v>660.73810000000014</v>
      </c>
    </row>
    <row r="60" spans="1:8" ht="16.5" x14ac:dyDescent="0.3">
      <c r="A60" s="14" t="s">
        <v>80</v>
      </c>
      <c r="B60" s="15"/>
      <c r="C60" s="25"/>
      <c r="D60" s="15" t="s">
        <v>78</v>
      </c>
      <c r="E60" s="17"/>
      <c r="F60" s="20"/>
      <c r="G60" s="48"/>
      <c r="H60" s="45"/>
    </row>
    <row r="61" spans="1:8" ht="68.25" customHeight="1" thickBot="1" x14ac:dyDescent="0.35">
      <c r="A61" s="13" t="s">
        <v>83</v>
      </c>
      <c r="B61" s="9" t="s">
        <v>70</v>
      </c>
      <c r="C61" s="24"/>
      <c r="D61" s="63" t="s">
        <v>420</v>
      </c>
      <c r="E61" s="17" t="s">
        <v>4</v>
      </c>
      <c r="F61" s="20">
        <v>20.83</v>
      </c>
      <c r="G61" s="48">
        <v>190</v>
      </c>
      <c r="H61" s="47">
        <f>F61*G61</f>
        <v>3957.7</v>
      </c>
    </row>
    <row r="62" spans="1:8" ht="17.25" thickBot="1" x14ac:dyDescent="0.35">
      <c r="A62" s="13"/>
      <c r="B62" s="9"/>
      <c r="C62" s="24"/>
      <c r="D62" s="9"/>
      <c r="E62" s="17"/>
      <c r="F62" s="20"/>
      <c r="G62" s="45"/>
      <c r="H62" s="67">
        <f>SUM(H59:H61)</f>
        <v>4618.4381000000003</v>
      </c>
    </row>
    <row r="63" spans="1:8" ht="16.5" x14ac:dyDescent="0.3">
      <c r="A63" s="27">
        <v>5</v>
      </c>
      <c r="B63" s="28"/>
      <c r="C63" s="34"/>
      <c r="D63" s="28" t="s">
        <v>113</v>
      </c>
      <c r="E63" s="32"/>
      <c r="F63" s="37"/>
      <c r="G63" s="52"/>
      <c r="H63" s="65"/>
    </row>
    <row r="64" spans="1:8" ht="16.5" x14ac:dyDescent="0.3">
      <c r="A64" s="14" t="s">
        <v>84</v>
      </c>
      <c r="B64" s="15"/>
      <c r="C64" s="25"/>
      <c r="D64" s="15" t="s">
        <v>91</v>
      </c>
      <c r="E64" s="17"/>
      <c r="F64" s="20"/>
      <c r="G64" s="48"/>
      <c r="H64" s="45"/>
    </row>
    <row r="65" spans="1:8" ht="48.75" customHeight="1" x14ac:dyDescent="0.3">
      <c r="A65" s="13" t="s">
        <v>85</v>
      </c>
      <c r="B65" s="9" t="s">
        <v>21</v>
      </c>
      <c r="C65" s="24">
        <v>87399</v>
      </c>
      <c r="D65" s="35" t="s">
        <v>177</v>
      </c>
      <c r="E65" s="17" t="s">
        <v>23</v>
      </c>
      <c r="F65" s="20">
        <v>1</v>
      </c>
      <c r="G65" s="48">
        <v>1261.72</v>
      </c>
      <c r="H65" s="45">
        <f>F65*G65</f>
        <v>1261.72</v>
      </c>
    </row>
    <row r="66" spans="1:8" ht="18" customHeight="1" x14ac:dyDescent="0.3">
      <c r="A66" s="14" t="s">
        <v>86</v>
      </c>
      <c r="B66" s="15"/>
      <c r="C66" s="25"/>
      <c r="D66" s="15" t="s">
        <v>89</v>
      </c>
      <c r="E66" s="17"/>
      <c r="F66" s="20"/>
      <c r="G66" s="48"/>
      <c r="H66" s="45"/>
    </row>
    <row r="67" spans="1:8" ht="34.5" customHeight="1" x14ac:dyDescent="0.3">
      <c r="A67" s="13" t="s">
        <v>88</v>
      </c>
      <c r="B67" s="9" t="s">
        <v>70</v>
      </c>
      <c r="C67" s="24"/>
      <c r="D67" s="35" t="s">
        <v>530</v>
      </c>
      <c r="E67" s="17" t="s">
        <v>4</v>
      </c>
      <c r="F67" s="20">
        <v>99.65</v>
      </c>
      <c r="G67" s="48">
        <v>136.58000000000001</v>
      </c>
      <c r="H67" s="45">
        <f>F67*G67</f>
        <v>13610.197000000002</v>
      </c>
    </row>
    <row r="68" spans="1:8" ht="16.5" x14ac:dyDescent="0.3">
      <c r="A68" s="14" t="s">
        <v>90</v>
      </c>
      <c r="B68" s="15"/>
      <c r="C68" s="25"/>
      <c r="D68" s="38" t="s">
        <v>114</v>
      </c>
      <c r="E68" s="17"/>
      <c r="F68" s="20"/>
      <c r="G68" s="48"/>
      <c r="H68" s="45"/>
    </row>
    <row r="69" spans="1:8" ht="54" customHeight="1" thickBot="1" x14ac:dyDescent="0.35">
      <c r="A69" s="62" t="s">
        <v>92</v>
      </c>
      <c r="B69" s="56" t="s">
        <v>21</v>
      </c>
      <c r="C69" s="57">
        <v>84188</v>
      </c>
      <c r="D69" s="63" t="s">
        <v>230</v>
      </c>
      <c r="E69" s="58" t="s">
        <v>35</v>
      </c>
      <c r="F69" s="59">
        <v>101.92</v>
      </c>
      <c r="G69" s="60">
        <v>20.149999999999999</v>
      </c>
      <c r="H69" s="66">
        <f>F69*G69</f>
        <v>2053.6880000000001</v>
      </c>
    </row>
    <row r="70" spans="1:8" ht="17.25" thickBot="1" x14ac:dyDescent="0.35">
      <c r="A70" s="13"/>
      <c r="B70" s="9"/>
      <c r="C70" s="24"/>
      <c r="D70" s="9"/>
      <c r="E70" s="17"/>
      <c r="F70" s="20"/>
      <c r="G70" s="45"/>
      <c r="H70" s="67">
        <f>SUM(H65:H69)</f>
        <v>16925.605000000003</v>
      </c>
    </row>
    <row r="71" spans="1:8" ht="16.5" x14ac:dyDescent="0.3">
      <c r="A71" s="27">
        <v>6</v>
      </c>
      <c r="B71" s="28"/>
      <c r="C71" s="34"/>
      <c r="D71" s="28" t="s">
        <v>95</v>
      </c>
      <c r="E71" s="32"/>
      <c r="F71" s="37"/>
      <c r="G71" s="52"/>
      <c r="H71" s="65"/>
    </row>
    <row r="72" spans="1:8" ht="16.5" x14ac:dyDescent="0.3">
      <c r="A72" s="14" t="s">
        <v>93</v>
      </c>
      <c r="B72" s="15"/>
      <c r="C72" s="25"/>
      <c r="D72" s="15" t="s">
        <v>96</v>
      </c>
      <c r="E72" s="17"/>
      <c r="F72" s="20"/>
      <c r="G72" s="48"/>
      <c r="H72" s="45"/>
    </row>
    <row r="73" spans="1:8" ht="33" x14ac:dyDescent="0.3">
      <c r="A73" s="13" t="s">
        <v>98</v>
      </c>
      <c r="B73" s="9" t="s">
        <v>21</v>
      </c>
      <c r="C73" s="24">
        <v>87878</v>
      </c>
      <c r="D73" s="35" t="s">
        <v>97</v>
      </c>
      <c r="E73" s="17" t="s">
        <v>4</v>
      </c>
      <c r="F73" s="20">
        <v>30.78</v>
      </c>
      <c r="G73" s="48">
        <v>3.45</v>
      </c>
      <c r="H73" s="45">
        <f>F73*G73</f>
        <v>106.191</v>
      </c>
    </row>
    <row r="74" spans="1:8" ht="16.5" x14ac:dyDescent="0.3">
      <c r="A74" s="14" t="s">
        <v>99</v>
      </c>
      <c r="B74" s="15"/>
      <c r="C74" s="25"/>
      <c r="D74" s="15" t="s">
        <v>100</v>
      </c>
      <c r="E74" s="17"/>
      <c r="F74" s="20"/>
      <c r="G74" s="48"/>
      <c r="H74" s="45"/>
    </row>
    <row r="75" spans="1:8" ht="33" x14ac:dyDescent="0.3">
      <c r="A75" s="13" t="s">
        <v>102</v>
      </c>
      <c r="B75" s="9" t="s">
        <v>21</v>
      </c>
      <c r="C75" s="24">
        <v>87532</v>
      </c>
      <c r="D75" s="35" t="s">
        <v>101</v>
      </c>
      <c r="E75" s="17" t="s">
        <v>4</v>
      </c>
      <c r="F75" s="20">
        <v>82.84</v>
      </c>
      <c r="G75" s="48">
        <v>27.72</v>
      </c>
      <c r="H75" s="45">
        <f>F75*G75</f>
        <v>2296.3247999999999</v>
      </c>
    </row>
    <row r="76" spans="1:8" ht="16.5" x14ac:dyDescent="0.3">
      <c r="A76" s="14" t="s">
        <v>104</v>
      </c>
      <c r="B76" s="15"/>
      <c r="C76" s="25"/>
      <c r="D76" s="15" t="s">
        <v>103</v>
      </c>
      <c r="E76" s="17"/>
      <c r="F76" s="20"/>
      <c r="G76" s="48"/>
      <c r="H76" s="45"/>
    </row>
    <row r="77" spans="1:8" ht="33" x14ac:dyDescent="0.3">
      <c r="A77" s="13" t="s">
        <v>105</v>
      </c>
      <c r="B77" s="9" t="s">
        <v>172</v>
      </c>
      <c r="C77" s="24">
        <v>42765</v>
      </c>
      <c r="D77" s="35" t="s">
        <v>196</v>
      </c>
      <c r="E77" s="17" t="s">
        <v>4</v>
      </c>
      <c r="F77" s="20">
        <v>82.84</v>
      </c>
      <c r="G77" s="48">
        <v>18.03</v>
      </c>
      <c r="H77" s="45">
        <f>F77*G77</f>
        <v>1493.6052000000002</v>
      </c>
    </row>
    <row r="78" spans="1:8" ht="16.5" x14ac:dyDescent="0.3">
      <c r="A78" s="68" t="s">
        <v>106</v>
      </c>
      <c r="B78" s="69"/>
      <c r="C78" s="70"/>
      <c r="D78" s="69" t="s">
        <v>87</v>
      </c>
      <c r="E78" s="58"/>
      <c r="F78" s="59"/>
      <c r="G78" s="60"/>
      <c r="H78" s="61"/>
    </row>
    <row r="79" spans="1:8" ht="67.5" customHeight="1" x14ac:dyDescent="0.3">
      <c r="A79" s="62" t="s">
        <v>208</v>
      </c>
      <c r="B79" s="63" t="s">
        <v>206</v>
      </c>
      <c r="C79" s="134" t="s">
        <v>207</v>
      </c>
      <c r="D79" s="63" t="s">
        <v>590</v>
      </c>
      <c r="E79" s="58" t="s">
        <v>4</v>
      </c>
      <c r="F79" s="59">
        <v>4.59</v>
      </c>
      <c r="G79" s="60">
        <v>65.900000000000006</v>
      </c>
      <c r="H79" s="61">
        <f>F79*G79</f>
        <v>302.48099999999999</v>
      </c>
    </row>
    <row r="80" spans="1:8" ht="68.25" customHeight="1" thickBot="1" x14ac:dyDescent="0.35">
      <c r="A80" s="62" t="s">
        <v>209</v>
      </c>
      <c r="B80" s="63" t="s">
        <v>206</v>
      </c>
      <c r="C80" s="134" t="s">
        <v>207</v>
      </c>
      <c r="D80" s="63" t="s">
        <v>591</v>
      </c>
      <c r="E80" s="58" t="s">
        <v>4</v>
      </c>
      <c r="F80" s="59">
        <v>3.47</v>
      </c>
      <c r="G80" s="60">
        <v>65.900000000000006</v>
      </c>
      <c r="H80" s="66">
        <f>F80*G80</f>
        <v>228.67300000000003</v>
      </c>
    </row>
    <row r="81" spans="1:8" ht="17.25" thickBot="1" x14ac:dyDescent="0.35">
      <c r="A81" s="13"/>
      <c r="B81" s="9"/>
      <c r="C81" s="24"/>
      <c r="D81" s="9"/>
      <c r="E81" s="17"/>
      <c r="F81" s="20"/>
      <c r="G81" s="45"/>
      <c r="H81" s="67">
        <f>SUM(H73:H80)</f>
        <v>4427.2749999999996</v>
      </c>
    </row>
    <row r="82" spans="1:8" ht="16.5" x14ac:dyDescent="0.3">
      <c r="A82" s="27">
        <v>7</v>
      </c>
      <c r="B82" s="28"/>
      <c r="C82" s="34"/>
      <c r="D82" s="28" t="s">
        <v>107</v>
      </c>
      <c r="E82" s="32"/>
      <c r="F82" s="37"/>
      <c r="G82" s="52"/>
      <c r="H82" s="65"/>
    </row>
    <row r="83" spans="1:8" ht="16.5" x14ac:dyDescent="0.3">
      <c r="A83" s="14" t="s">
        <v>108</v>
      </c>
      <c r="B83" s="15"/>
      <c r="C83" s="25"/>
      <c r="D83" s="15" t="s">
        <v>109</v>
      </c>
      <c r="E83" s="17"/>
      <c r="F83" s="20"/>
      <c r="G83" s="48"/>
      <c r="H83" s="45"/>
    </row>
    <row r="84" spans="1:8" ht="33.75" customHeight="1" thickBot="1" x14ac:dyDescent="0.35">
      <c r="A84" s="62" t="s">
        <v>110</v>
      </c>
      <c r="B84" s="56" t="s">
        <v>21</v>
      </c>
      <c r="C84" s="57" t="s">
        <v>429</v>
      </c>
      <c r="D84" s="63" t="s">
        <v>430</v>
      </c>
      <c r="E84" s="58" t="s">
        <v>4</v>
      </c>
      <c r="F84" s="59">
        <v>8.41</v>
      </c>
      <c r="G84" s="60">
        <v>76.58</v>
      </c>
      <c r="H84" s="66">
        <f>F84*G84</f>
        <v>644.03779999999995</v>
      </c>
    </row>
    <row r="85" spans="1:8" ht="17.25" thickBot="1" x14ac:dyDescent="0.35">
      <c r="A85" s="13"/>
      <c r="B85" s="9"/>
      <c r="C85" s="24"/>
      <c r="D85" s="9"/>
      <c r="E85" s="17"/>
      <c r="F85" s="20"/>
      <c r="G85" s="45"/>
      <c r="H85" s="67">
        <f>SUM(H84)</f>
        <v>644.03779999999995</v>
      </c>
    </row>
    <row r="86" spans="1:8" ht="16.5" x14ac:dyDescent="0.3">
      <c r="A86" s="27">
        <v>8</v>
      </c>
      <c r="B86" s="28"/>
      <c r="C86" s="34"/>
      <c r="D86" s="28" t="s">
        <v>94</v>
      </c>
      <c r="E86" s="32"/>
      <c r="F86" s="37"/>
      <c r="G86" s="52"/>
      <c r="H86" s="65"/>
    </row>
    <row r="87" spans="1:8" ht="16.5" x14ac:dyDescent="0.3">
      <c r="A87" s="14" t="s">
        <v>115</v>
      </c>
      <c r="B87" s="15"/>
      <c r="C87" s="25"/>
      <c r="D87" s="15" t="s">
        <v>423</v>
      </c>
      <c r="E87" s="17"/>
      <c r="F87" s="20"/>
      <c r="G87" s="48"/>
      <c r="H87" s="45"/>
    </row>
    <row r="88" spans="1:8" ht="16.5" x14ac:dyDescent="0.3">
      <c r="A88" s="62" t="s">
        <v>116</v>
      </c>
      <c r="B88" s="56" t="s">
        <v>21</v>
      </c>
      <c r="C88" s="57">
        <v>72122</v>
      </c>
      <c r="D88" s="56" t="s">
        <v>424</v>
      </c>
      <c r="E88" s="58" t="s">
        <v>4</v>
      </c>
      <c r="F88" s="59">
        <v>0.34</v>
      </c>
      <c r="G88" s="60">
        <v>78</v>
      </c>
      <c r="H88" s="61">
        <f>F88*G88</f>
        <v>26.520000000000003</v>
      </c>
    </row>
    <row r="89" spans="1:8" ht="33" x14ac:dyDescent="0.3">
      <c r="A89" s="62" t="s">
        <v>117</v>
      </c>
      <c r="B89" s="56" t="s">
        <v>70</v>
      </c>
      <c r="C89" s="57"/>
      <c r="D89" s="63" t="s">
        <v>425</v>
      </c>
      <c r="E89" s="58" t="s">
        <v>8</v>
      </c>
      <c r="F89" s="59">
        <v>1</v>
      </c>
      <c r="G89" s="60">
        <v>59.7</v>
      </c>
      <c r="H89" s="61">
        <f>F89*G89</f>
        <v>59.7</v>
      </c>
    </row>
    <row r="90" spans="1:8" ht="16.5" x14ac:dyDescent="0.3">
      <c r="A90" s="14" t="s">
        <v>118</v>
      </c>
      <c r="B90" s="15"/>
      <c r="C90" s="25"/>
      <c r="D90" s="15" t="s">
        <v>119</v>
      </c>
      <c r="E90" s="17"/>
      <c r="F90" s="20"/>
      <c r="G90" s="48"/>
      <c r="H90" s="45"/>
    </row>
    <row r="91" spans="1:8" ht="33.75" thickBot="1" x14ac:dyDescent="0.35">
      <c r="A91" s="13" t="s">
        <v>120</v>
      </c>
      <c r="B91" s="56" t="s">
        <v>21</v>
      </c>
      <c r="C91" s="24">
        <v>85005</v>
      </c>
      <c r="D91" s="35" t="s">
        <v>421</v>
      </c>
      <c r="E91" s="17" t="s">
        <v>4</v>
      </c>
      <c r="F91" s="20">
        <v>0.8</v>
      </c>
      <c r="G91" s="48">
        <v>246.84</v>
      </c>
      <c r="H91" s="47">
        <f>F91*G91</f>
        <v>197.47200000000001</v>
      </c>
    </row>
    <row r="92" spans="1:8" ht="17.25" thickBot="1" x14ac:dyDescent="0.35">
      <c r="A92" s="13"/>
      <c r="B92" s="9"/>
      <c r="C92" s="24"/>
      <c r="D92" s="9"/>
      <c r="E92" s="17"/>
      <c r="F92" s="20"/>
      <c r="G92" s="45"/>
      <c r="H92" s="67">
        <f>SUM(H88:H91)</f>
        <v>283.69200000000001</v>
      </c>
    </row>
    <row r="93" spans="1:8" ht="16.5" x14ac:dyDescent="0.3">
      <c r="A93" s="27">
        <v>9</v>
      </c>
      <c r="B93" s="28"/>
      <c r="C93" s="34"/>
      <c r="D93" s="28" t="s">
        <v>131</v>
      </c>
      <c r="E93" s="32"/>
      <c r="F93" s="37"/>
      <c r="G93" s="52"/>
      <c r="H93" s="65"/>
    </row>
    <row r="94" spans="1:8" ht="16.5" x14ac:dyDescent="0.3">
      <c r="A94" s="14" t="s">
        <v>121</v>
      </c>
      <c r="B94" s="15"/>
      <c r="C94" s="25"/>
      <c r="D94" s="15" t="s">
        <v>122</v>
      </c>
      <c r="E94" s="17"/>
      <c r="F94" s="20"/>
      <c r="G94" s="48"/>
      <c r="H94" s="45"/>
    </row>
    <row r="95" spans="1:8" ht="68.25" customHeight="1" x14ac:dyDescent="0.3">
      <c r="A95" s="13" t="s">
        <v>123</v>
      </c>
      <c r="B95" s="35" t="s">
        <v>431</v>
      </c>
      <c r="C95" s="24"/>
      <c r="D95" s="35" t="s">
        <v>531</v>
      </c>
      <c r="E95" s="17" t="s">
        <v>8</v>
      </c>
      <c r="F95" s="20">
        <v>2</v>
      </c>
      <c r="G95" s="48">
        <v>699.84</v>
      </c>
      <c r="H95" s="45">
        <f>F95*G95</f>
        <v>1399.68</v>
      </c>
    </row>
    <row r="96" spans="1:8" ht="33.75" customHeight="1" x14ac:dyDescent="0.3">
      <c r="A96" s="13" t="s">
        <v>124</v>
      </c>
      <c r="B96" s="35" t="s">
        <v>234</v>
      </c>
      <c r="C96" s="24">
        <v>43921</v>
      </c>
      <c r="D96" s="35" t="s">
        <v>233</v>
      </c>
      <c r="E96" s="17" t="s">
        <v>8</v>
      </c>
      <c r="F96" s="20">
        <v>1</v>
      </c>
      <c r="G96" s="48">
        <v>67.900000000000006</v>
      </c>
      <c r="H96" s="45">
        <f>F96*G96</f>
        <v>67.900000000000006</v>
      </c>
    </row>
    <row r="97" spans="1:8" ht="49.5" customHeight="1" x14ac:dyDescent="0.3">
      <c r="A97" s="13" t="s">
        <v>124</v>
      </c>
      <c r="B97" s="35" t="s">
        <v>432</v>
      </c>
      <c r="C97" s="24">
        <v>43921</v>
      </c>
      <c r="D97" s="35" t="s">
        <v>210</v>
      </c>
      <c r="E97" s="17" t="s">
        <v>8</v>
      </c>
      <c r="F97" s="20">
        <v>1</v>
      </c>
      <c r="G97" s="48">
        <v>439.35</v>
      </c>
      <c r="H97" s="45">
        <f>F97*G97</f>
        <v>439.35</v>
      </c>
    </row>
    <row r="98" spans="1:8" ht="16.5" x14ac:dyDescent="0.3">
      <c r="A98" s="14" t="s">
        <v>125</v>
      </c>
      <c r="B98" s="15"/>
      <c r="C98" s="25"/>
      <c r="D98" s="15" t="s">
        <v>126</v>
      </c>
      <c r="E98" s="17"/>
      <c r="F98" s="20"/>
      <c r="G98" s="48"/>
      <c r="H98" s="45"/>
    </row>
    <row r="99" spans="1:8" ht="33" x14ac:dyDescent="0.3">
      <c r="A99" s="13" t="s">
        <v>127</v>
      </c>
      <c r="B99" s="35" t="s">
        <v>172</v>
      </c>
      <c r="C99" s="24">
        <v>43920</v>
      </c>
      <c r="D99" s="35" t="s">
        <v>532</v>
      </c>
      <c r="E99" s="17" t="s">
        <v>8</v>
      </c>
      <c r="F99" s="20">
        <v>1</v>
      </c>
      <c r="G99" s="48">
        <v>136.6</v>
      </c>
      <c r="H99" s="45">
        <f t="shared" ref="H99:H104" si="1">F99*G99</f>
        <v>136.6</v>
      </c>
    </row>
    <row r="100" spans="1:8" ht="36" customHeight="1" x14ac:dyDescent="0.3">
      <c r="A100" s="13" t="s">
        <v>128</v>
      </c>
      <c r="B100" s="35" t="s">
        <v>234</v>
      </c>
      <c r="C100" s="24">
        <v>42951</v>
      </c>
      <c r="D100" s="35" t="s">
        <v>235</v>
      </c>
      <c r="E100" s="17" t="s">
        <v>8</v>
      </c>
      <c r="F100" s="20">
        <v>1</v>
      </c>
      <c r="G100" s="48">
        <v>17.649999999999999</v>
      </c>
      <c r="H100" s="45">
        <f t="shared" si="1"/>
        <v>17.649999999999999</v>
      </c>
    </row>
    <row r="101" spans="1:8" ht="33" x14ac:dyDescent="0.3">
      <c r="A101" s="13" t="s">
        <v>129</v>
      </c>
      <c r="B101" s="35" t="s">
        <v>172</v>
      </c>
      <c r="C101" s="24">
        <v>42952</v>
      </c>
      <c r="D101" s="35" t="s">
        <v>130</v>
      </c>
      <c r="E101" s="17" t="s">
        <v>8</v>
      </c>
      <c r="F101" s="20">
        <v>1</v>
      </c>
      <c r="G101" s="48">
        <v>227.09</v>
      </c>
      <c r="H101" s="45">
        <f t="shared" si="1"/>
        <v>227.09</v>
      </c>
    </row>
    <row r="102" spans="1:8" ht="33" x14ac:dyDescent="0.3">
      <c r="A102" s="62" t="s">
        <v>151</v>
      </c>
      <c r="B102" s="63" t="s">
        <v>70</v>
      </c>
      <c r="C102" s="57"/>
      <c r="D102" s="63" t="s">
        <v>211</v>
      </c>
      <c r="E102" s="58" t="s">
        <v>8</v>
      </c>
      <c r="F102" s="59">
        <v>1</v>
      </c>
      <c r="G102" s="60">
        <v>84.5</v>
      </c>
      <c r="H102" s="61">
        <f t="shared" si="1"/>
        <v>84.5</v>
      </c>
    </row>
    <row r="103" spans="1:8" ht="33" x14ac:dyDescent="0.3">
      <c r="A103" s="13" t="s">
        <v>181</v>
      </c>
      <c r="B103" s="9" t="s">
        <v>70</v>
      </c>
      <c r="C103" s="24"/>
      <c r="D103" s="35" t="s">
        <v>178</v>
      </c>
      <c r="E103" s="17" t="s">
        <v>8</v>
      </c>
      <c r="F103" s="20">
        <v>2</v>
      </c>
      <c r="G103" s="48">
        <v>52.8</v>
      </c>
      <c r="H103" s="45">
        <f t="shared" si="1"/>
        <v>105.6</v>
      </c>
    </row>
    <row r="104" spans="1:8" ht="35.25" customHeight="1" x14ac:dyDescent="0.3">
      <c r="A104" s="62" t="s">
        <v>212</v>
      </c>
      <c r="B104" s="56" t="s">
        <v>70</v>
      </c>
      <c r="C104" s="57"/>
      <c r="D104" s="63" t="s">
        <v>567</v>
      </c>
      <c r="E104" s="58" t="s">
        <v>8</v>
      </c>
      <c r="F104" s="59">
        <v>1</v>
      </c>
      <c r="G104" s="60">
        <v>374.67</v>
      </c>
      <c r="H104" s="61">
        <f t="shared" si="1"/>
        <v>374.67</v>
      </c>
    </row>
    <row r="105" spans="1:8" ht="16.5" x14ac:dyDescent="0.3">
      <c r="A105" s="14" t="s">
        <v>132</v>
      </c>
      <c r="B105" s="15"/>
      <c r="C105" s="25"/>
      <c r="D105" s="15" t="s">
        <v>133</v>
      </c>
      <c r="E105" s="17"/>
      <c r="F105" s="20"/>
      <c r="G105" s="48"/>
      <c r="H105" s="45"/>
    </row>
    <row r="106" spans="1:8" ht="33" x14ac:dyDescent="0.3">
      <c r="A106" s="13" t="s">
        <v>134</v>
      </c>
      <c r="B106" s="9" t="s">
        <v>70</v>
      </c>
      <c r="C106" s="17"/>
      <c r="D106" s="63" t="s">
        <v>533</v>
      </c>
      <c r="E106" s="17" t="s">
        <v>8</v>
      </c>
      <c r="F106" s="20">
        <v>3</v>
      </c>
      <c r="G106" s="48">
        <v>10.77</v>
      </c>
      <c r="H106" s="45">
        <f t="shared" ref="H106:H113" si="2">F106*G106</f>
        <v>32.31</v>
      </c>
    </row>
    <row r="107" spans="1:8" ht="33" x14ac:dyDescent="0.3">
      <c r="A107" s="13" t="s">
        <v>136</v>
      </c>
      <c r="B107" s="9" t="s">
        <v>70</v>
      </c>
      <c r="C107" s="24"/>
      <c r="D107" s="35" t="s">
        <v>534</v>
      </c>
      <c r="E107" s="17" t="s">
        <v>8</v>
      </c>
      <c r="F107" s="20">
        <v>2</v>
      </c>
      <c r="G107" s="48">
        <v>88.57</v>
      </c>
      <c r="H107" s="45">
        <f t="shared" si="2"/>
        <v>177.14</v>
      </c>
    </row>
    <row r="108" spans="1:8" ht="33" customHeight="1" x14ac:dyDescent="0.3">
      <c r="A108" s="13" t="s">
        <v>137</v>
      </c>
      <c r="B108" s="9" t="s">
        <v>21</v>
      </c>
      <c r="C108" s="24">
        <v>86882</v>
      </c>
      <c r="D108" s="35" t="s">
        <v>535</v>
      </c>
      <c r="E108" s="17" t="s">
        <v>8</v>
      </c>
      <c r="F108" s="20">
        <v>1</v>
      </c>
      <c r="G108" s="48">
        <v>13.73</v>
      </c>
      <c r="H108" s="45">
        <f>F108*G108</f>
        <v>13.73</v>
      </c>
    </row>
    <row r="109" spans="1:8" ht="33" x14ac:dyDescent="0.3">
      <c r="A109" s="13" t="s">
        <v>138</v>
      </c>
      <c r="B109" s="9" t="s">
        <v>70</v>
      </c>
      <c r="C109" s="24"/>
      <c r="D109" s="35" t="s">
        <v>536</v>
      </c>
      <c r="E109" s="17" t="s">
        <v>8</v>
      </c>
      <c r="F109" s="20">
        <v>2</v>
      </c>
      <c r="G109" s="48">
        <v>31.97</v>
      </c>
      <c r="H109" s="45">
        <f t="shared" si="2"/>
        <v>63.94</v>
      </c>
    </row>
    <row r="110" spans="1:8" ht="33" x14ac:dyDescent="0.3">
      <c r="A110" s="13" t="s">
        <v>139</v>
      </c>
      <c r="B110" s="9" t="s">
        <v>70</v>
      </c>
      <c r="C110" s="24"/>
      <c r="D110" s="35" t="s">
        <v>537</v>
      </c>
      <c r="E110" s="17" t="s">
        <v>8</v>
      </c>
      <c r="F110" s="20">
        <v>1</v>
      </c>
      <c r="G110" s="48">
        <v>64.930000000000007</v>
      </c>
      <c r="H110" s="45">
        <f t="shared" si="2"/>
        <v>64.930000000000007</v>
      </c>
    </row>
    <row r="111" spans="1:8" ht="33" x14ac:dyDescent="0.3">
      <c r="A111" s="13" t="s">
        <v>141</v>
      </c>
      <c r="B111" s="9" t="s">
        <v>70</v>
      </c>
      <c r="C111" s="24"/>
      <c r="D111" s="35" t="s">
        <v>140</v>
      </c>
      <c r="E111" s="17" t="s">
        <v>8</v>
      </c>
      <c r="F111" s="20">
        <v>2</v>
      </c>
      <c r="G111" s="48">
        <v>87.9</v>
      </c>
      <c r="H111" s="45">
        <f t="shared" si="2"/>
        <v>175.8</v>
      </c>
    </row>
    <row r="112" spans="1:8" ht="33" x14ac:dyDescent="0.3">
      <c r="A112" s="13" t="s">
        <v>142</v>
      </c>
      <c r="B112" s="9" t="s">
        <v>70</v>
      </c>
      <c r="C112" s="24"/>
      <c r="D112" s="35" t="s">
        <v>538</v>
      </c>
      <c r="E112" s="17" t="s">
        <v>8</v>
      </c>
      <c r="F112" s="20">
        <v>2</v>
      </c>
      <c r="G112" s="48">
        <v>125</v>
      </c>
      <c r="H112" s="45">
        <f t="shared" si="2"/>
        <v>250</v>
      </c>
    </row>
    <row r="113" spans="1:8" ht="33" x14ac:dyDescent="0.3">
      <c r="A113" s="8" t="s">
        <v>143</v>
      </c>
      <c r="B113" s="9" t="s">
        <v>70</v>
      </c>
      <c r="C113" s="24"/>
      <c r="D113" s="35" t="s">
        <v>539</v>
      </c>
      <c r="E113" s="17" t="s">
        <v>8</v>
      </c>
      <c r="F113" s="20">
        <v>3</v>
      </c>
      <c r="G113" s="48">
        <v>95</v>
      </c>
      <c r="H113" s="45">
        <f t="shared" si="2"/>
        <v>285</v>
      </c>
    </row>
    <row r="114" spans="1:8" ht="33" x14ac:dyDescent="0.3">
      <c r="A114" s="55" t="s">
        <v>144</v>
      </c>
      <c r="B114" s="56" t="s">
        <v>70</v>
      </c>
      <c r="C114" s="57"/>
      <c r="D114" s="63" t="s">
        <v>540</v>
      </c>
      <c r="E114" s="58" t="s">
        <v>8</v>
      </c>
      <c r="F114" s="59">
        <v>2</v>
      </c>
      <c r="G114" s="60">
        <v>26.3</v>
      </c>
      <c r="H114" s="61">
        <f>F114*G114</f>
        <v>52.6</v>
      </c>
    </row>
    <row r="115" spans="1:8" ht="33" x14ac:dyDescent="0.3">
      <c r="A115" s="55" t="s">
        <v>145</v>
      </c>
      <c r="B115" s="56" t="s">
        <v>70</v>
      </c>
      <c r="C115" s="57"/>
      <c r="D115" s="63" t="s">
        <v>542</v>
      </c>
      <c r="E115" s="58" t="s">
        <v>8</v>
      </c>
      <c r="F115" s="59">
        <v>2</v>
      </c>
      <c r="G115" s="60">
        <v>22.68</v>
      </c>
      <c r="H115" s="61">
        <f>F115*G115</f>
        <v>45.36</v>
      </c>
    </row>
    <row r="116" spans="1:8" ht="33" x14ac:dyDescent="0.3">
      <c r="A116" s="55" t="s">
        <v>146</v>
      </c>
      <c r="B116" s="56" t="s">
        <v>70</v>
      </c>
      <c r="C116" s="57"/>
      <c r="D116" s="63" t="s">
        <v>541</v>
      </c>
      <c r="E116" s="58" t="s">
        <v>8</v>
      </c>
      <c r="F116" s="59">
        <v>2</v>
      </c>
      <c r="G116" s="60">
        <v>31.97</v>
      </c>
      <c r="H116" s="61">
        <f>F116*G116</f>
        <v>63.94</v>
      </c>
    </row>
    <row r="117" spans="1:8" ht="33" x14ac:dyDescent="0.3">
      <c r="A117" s="8" t="s">
        <v>147</v>
      </c>
      <c r="B117" s="9" t="s">
        <v>70</v>
      </c>
      <c r="C117" s="24"/>
      <c r="D117" s="35" t="s">
        <v>252</v>
      </c>
      <c r="E117" s="17" t="s">
        <v>8</v>
      </c>
      <c r="F117" s="20">
        <v>2</v>
      </c>
      <c r="G117" s="48">
        <v>21.9</v>
      </c>
      <c r="H117" s="45">
        <f>F117*G117</f>
        <v>43.8</v>
      </c>
    </row>
    <row r="118" spans="1:8" ht="32.25" customHeight="1" x14ac:dyDescent="0.3">
      <c r="A118" s="8" t="s">
        <v>204</v>
      </c>
      <c r="B118" s="9" t="s">
        <v>70</v>
      </c>
      <c r="C118" s="24"/>
      <c r="D118" s="35" t="s">
        <v>246</v>
      </c>
      <c r="E118" s="17" t="s">
        <v>8</v>
      </c>
      <c r="F118" s="20">
        <v>2</v>
      </c>
      <c r="G118" s="48">
        <v>39.9</v>
      </c>
      <c r="H118" s="45">
        <f>F118*G118</f>
        <v>79.8</v>
      </c>
    </row>
    <row r="119" spans="1:8" ht="16.5" x14ac:dyDescent="0.3">
      <c r="A119" s="16" t="s">
        <v>148</v>
      </c>
      <c r="B119" s="15"/>
      <c r="C119" s="25"/>
      <c r="D119" s="15" t="s">
        <v>149</v>
      </c>
      <c r="E119" s="17"/>
      <c r="F119" s="20"/>
      <c r="G119" s="48"/>
      <c r="H119" s="45"/>
    </row>
    <row r="120" spans="1:8" ht="17.25" thickBot="1" x14ac:dyDescent="0.35">
      <c r="A120" s="8" t="s">
        <v>135</v>
      </c>
      <c r="B120" s="9" t="s">
        <v>21</v>
      </c>
      <c r="C120" s="24">
        <v>86893</v>
      </c>
      <c r="D120" s="9" t="s">
        <v>150</v>
      </c>
      <c r="E120" s="17" t="s">
        <v>4</v>
      </c>
      <c r="F120" s="20">
        <v>0.66</v>
      </c>
      <c r="G120" s="48">
        <v>536.33000000000004</v>
      </c>
      <c r="H120" s="47">
        <f>F120*G120</f>
        <v>353.97780000000006</v>
      </c>
    </row>
    <row r="121" spans="1:8" ht="17.25" thickBot="1" x14ac:dyDescent="0.35">
      <c r="A121" s="8"/>
      <c r="B121" s="9"/>
      <c r="C121" s="24"/>
      <c r="D121" s="9"/>
      <c r="E121" s="17"/>
      <c r="F121" s="20"/>
      <c r="G121" s="45"/>
      <c r="H121" s="67">
        <f>SUM(H95:H120)</f>
        <v>4555.3678</v>
      </c>
    </row>
    <row r="122" spans="1:8" ht="16.5" x14ac:dyDescent="0.3">
      <c r="A122" s="27">
        <v>10</v>
      </c>
      <c r="B122" s="28"/>
      <c r="C122" s="34"/>
      <c r="D122" s="28" t="s">
        <v>112</v>
      </c>
      <c r="E122" s="32"/>
      <c r="F122" s="37"/>
      <c r="G122" s="52"/>
      <c r="H122" s="65"/>
    </row>
    <row r="123" spans="1:8" ht="16.5" x14ac:dyDescent="0.3">
      <c r="A123" s="40" t="s">
        <v>152</v>
      </c>
      <c r="B123" s="15"/>
      <c r="C123" s="25"/>
      <c r="D123" s="15" t="s">
        <v>153</v>
      </c>
      <c r="E123" s="17"/>
      <c r="F123" s="20"/>
      <c r="G123" s="48"/>
      <c r="H123" s="45"/>
    </row>
    <row r="124" spans="1:8" ht="34.5" customHeight="1" x14ac:dyDescent="0.3">
      <c r="A124" s="64" t="s">
        <v>154</v>
      </c>
      <c r="B124" s="56" t="s">
        <v>21</v>
      </c>
      <c r="C124" s="57">
        <v>88497</v>
      </c>
      <c r="D124" s="63" t="s">
        <v>197</v>
      </c>
      <c r="E124" s="58" t="s">
        <v>4</v>
      </c>
      <c r="F124" s="59">
        <v>427.06</v>
      </c>
      <c r="G124" s="60">
        <v>6.02</v>
      </c>
      <c r="H124" s="61">
        <f>F124*G124</f>
        <v>2570.9011999999998</v>
      </c>
    </row>
    <row r="125" spans="1:8" ht="48.75" customHeight="1" x14ac:dyDescent="0.3">
      <c r="A125" s="64" t="s">
        <v>155</v>
      </c>
      <c r="B125" s="56" t="s">
        <v>21</v>
      </c>
      <c r="C125" s="57">
        <v>88489</v>
      </c>
      <c r="D125" s="63" t="s">
        <v>253</v>
      </c>
      <c r="E125" s="58" t="s">
        <v>4</v>
      </c>
      <c r="F125" s="59">
        <v>510.63</v>
      </c>
      <c r="G125" s="60">
        <v>5.27</v>
      </c>
      <c r="H125" s="61">
        <f>F125*G125</f>
        <v>2691.0200999999997</v>
      </c>
    </row>
    <row r="126" spans="1:8" ht="34.5" customHeight="1" x14ac:dyDescent="0.3">
      <c r="A126" s="64" t="s">
        <v>156</v>
      </c>
      <c r="B126" s="56" t="s">
        <v>21</v>
      </c>
      <c r="C126" s="57">
        <v>88489</v>
      </c>
      <c r="D126" s="63" t="s">
        <v>254</v>
      </c>
      <c r="E126" s="58" t="s">
        <v>4</v>
      </c>
      <c r="F126" s="59">
        <v>67.8</v>
      </c>
      <c r="G126" s="60">
        <v>5.27</v>
      </c>
      <c r="H126" s="61">
        <f>F126*G126</f>
        <v>357.30599999999998</v>
      </c>
    </row>
    <row r="127" spans="1:8" ht="33" customHeight="1" x14ac:dyDescent="0.3">
      <c r="A127" s="64" t="s">
        <v>231</v>
      </c>
      <c r="B127" s="56" t="s">
        <v>21</v>
      </c>
      <c r="C127" s="57">
        <v>88489</v>
      </c>
      <c r="D127" s="63" t="s">
        <v>255</v>
      </c>
      <c r="E127" s="58" t="s">
        <v>4</v>
      </c>
      <c r="F127" s="59">
        <v>62.16</v>
      </c>
      <c r="G127" s="60">
        <v>5.27</v>
      </c>
      <c r="H127" s="61">
        <f>F127*G127</f>
        <v>327.58319999999998</v>
      </c>
    </row>
    <row r="128" spans="1:8" ht="16.5" x14ac:dyDescent="0.3">
      <c r="A128" s="40" t="s">
        <v>157</v>
      </c>
      <c r="B128" s="15"/>
      <c r="C128" s="25"/>
      <c r="D128" s="15" t="s">
        <v>158</v>
      </c>
      <c r="E128" s="17"/>
      <c r="F128" s="20"/>
      <c r="G128" s="48"/>
      <c r="H128" s="45"/>
    </row>
    <row r="129" spans="1:8" ht="33" customHeight="1" x14ac:dyDescent="0.3">
      <c r="A129" s="64" t="s">
        <v>159</v>
      </c>
      <c r="B129" s="56" t="s">
        <v>21</v>
      </c>
      <c r="C129" s="57">
        <v>88496</v>
      </c>
      <c r="D129" s="63" t="s">
        <v>197</v>
      </c>
      <c r="E129" s="58" t="s">
        <v>4</v>
      </c>
      <c r="F129" s="59">
        <v>68.900000000000006</v>
      </c>
      <c r="G129" s="60">
        <v>10.72</v>
      </c>
      <c r="H129" s="61">
        <f>F129*G129</f>
        <v>738.60800000000006</v>
      </c>
    </row>
    <row r="130" spans="1:8" ht="51" customHeight="1" x14ac:dyDescent="0.3">
      <c r="A130" s="64" t="s">
        <v>160</v>
      </c>
      <c r="B130" s="56" t="s">
        <v>21</v>
      </c>
      <c r="C130" s="57">
        <v>88488</v>
      </c>
      <c r="D130" s="63" t="s">
        <v>256</v>
      </c>
      <c r="E130" s="58" t="s">
        <v>4</v>
      </c>
      <c r="F130" s="59">
        <v>106.98</v>
      </c>
      <c r="G130" s="60">
        <v>6.01</v>
      </c>
      <c r="H130" s="61">
        <f>F130*G130</f>
        <v>642.94979999999998</v>
      </c>
    </row>
    <row r="131" spans="1:8" ht="34.5" customHeight="1" x14ac:dyDescent="0.3">
      <c r="A131" s="64" t="s">
        <v>232</v>
      </c>
      <c r="B131" s="56" t="s">
        <v>21</v>
      </c>
      <c r="C131" s="57">
        <v>88488</v>
      </c>
      <c r="D131" s="63" t="s">
        <v>255</v>
      </c>
      <c r="E131" s="58" t="s">
        <v>4</v>
      </c>
      <c r="F131" s="59">
        <v>103.35</v>
      </c>
      <c r="G131" s="60">
        <v>6.01</v>
      </c>
      <c r="H131" s="61">
        <f>F131*G131</f>
        <v>621.13349999999991</v>
      </c>
    </row>
    <row r="132" spans="1:8" ht="16.5" x14ac:dyDescent="0.3">
      <c r="A132" s="40" t="s">
        <v>162</v>
      </c>
      <c r="B132" s="15"/>
      <c r="C132" s="25"/>
      <c r="D132" s="15" t="s">
        <v>161</v>
      </c>
      <c r="E132" s="17"/>
      <c r="F132" s="20"/>
      <c r="G132" s="48"/>
      <c r="H132" s="45"/>
    </row>
    <row r="133" spans="1:8" ht="33" x14ac:dyDescent="0.3">
      <c r="A133" s="64" t="s">
        <v>163</v>
      </c>
      <c r="B133" s="56" t="s">
        <v>21</v>
      </c>
      <c r="C133" s="57">
        <v>84657</v>
      </c>
      <c r="D133" s="63" t="s">
        <v>179</v>
      </c>
      <c r="E133" s="58" t="s">
        <v>4</v>
      </c>
      <c r="F133" s="59">
        <v>13.44</v>
      </c>
      <c r="G133" s="60">
        <v>9.56</v>
      </c>
      <c r="H133" s="61">
        <f>F133*G133</f>
        <v>128.4864</v>
      </c>
    </row>
    <row r="134" spans="1:8" ht="33.75" customHeight="1" x14ac:dyDescent="0.3">
      <c r="A134" s="64" t="s">
        <v>164</v>
      </c>
      <c r="B134" s="56" t="s">
        <v>21</v>
      </c>
      <c r="C134" s="57" t="s">
        <v>180</v>
      </c>
      <c r="D134" s="63" t="s">
        <v>257</v>
      </c>
      <c r="E134" s="58" t="s">
        <v>4</v>
      </c>
      <c r="F134" s="59">
        <v>20.16</v>
      </c>
      <c r="G134" s="60">
        <v>10.95</v>
      </c>
      <c r="H134" s="61">
        <f>F134*G134</f>
        <v>220.75199999999998</v>
      </c>
    </row>
    <row r="135" spans="1:8" ht="17.25" customHeight="1" x14ac:dyDescent="0.3">
      <c r="A135" s="40" t="s">
        <v>198</v>
      </c>
      <c r="B135" s="15"/>
      <c r="C135" s="25"/>
      <c r="D135" s="15" t="s">
        <v>199</v>
      </c>
      <c r="E135" s="17"/>
      <c r="F135" s="20"/>
      <c r="G135" s="48"/>
      <c r="H135" s="45"/>
    </row>
    <row r="136" spans="1:8" ht="18.75" customHeight="1" x14ac:dyDescent="0.3">
      <c r="A136" s="64" t="s">
        <v>200</v>
      </c>
      <c r="B136" s="56" t="s">
        <v>21</v>
      </c>
      <c r="C136" s="57">
        <v>88482</v>
      </c>
      <c r="D136" s="63" t="s">
        <v>202</v>
      </c>
      <c r="E136" s="58" t="s">
        <v>4</v>
      </c>
      <c r="F136" s="59">
        <v>18.260000000000002</v>
      </c>
      <c r="G136" s="60">
        <v>2.69</v>
      </c>
      <c r="H136" s="61">
        <f>F136*G136</f>
        <v>49.119400000000006</v>
      </c>
    </row>
    <row r="137" spans="1:8" ht="33.75" customHeight="1" thickBot="1" x14ac:dyDescent="0.35">
      <c r="A137" s="64" t="s">
        <v>201</v>
      </c>
      <c r="B137" s="56" t="s">
        <v>21</v>
      </c>
      <c r="C137" s="57">
        <v>88486</v>
      </c>
      <c r="D137" s="63" t="s">
        <v>203</v>
      </c>
      <c r="E137" s="58" t="s">
        <v>4</v>
      </c>
      <c r="F137" s="59">
        <v>27.39</v>
      </c>
      <c r="G137" s="60">
        <v>4.66</v>
      </c>
      <c r="H137" s="66">
        <f>F137*G137</f>
        <v>127.6374</v>
      </c>
    </row>
    <row r="138" spans="1:8" ht="17.25" thickBot="1" x14ac:dyDescent="0.35">
      <c r="A138" s="39"/>
      <c r="B138" s="9"/>
      <c r="C138" s="24"/>
      <c r="D138" s="9"/>
      <c r="E138" s="17"/>
      <c r="F138" s="20"/>
      <c r="G138" s="45"/>
      <c r="H138" s="67">
        <f>SUM(H124:H137)</f>
        <v>8475.4969999999994</v>
      </c>
    </row>
    <row r="139" spans="1:8" ht="16.5" x14ac:dyDescent="0.3">
      <c r="A139" s="27">
        <v>11</v>
      </c>
      <c r="B139" s="28"/>
      <c r="C139" s="34"/>
      <c r="D139" s="28" t="s">
        <v>191</v>
      </c>
      <c r="E139" s="29"/>
      <c r="F139" s="37"/>
      <c r="G139" s="52"/>
      <c r="H139" s="65"/>
    </row>
    <row r="140" spans="1:8" ht="16.5" x14ac:dyDescent="0.3">
      <c r="A140" s="40" t="s">
        <v>182</v>
      </c>
      <c r="B140" s="15"/>
      <c r="C140" s="25"/>
      <c r="D140" s="15" t="s">
        <v>214</v>
      </c>
      <c r="E140" s="17"/>
      <c r="F140" s="20"/>
      <c r="G140" s="48"/>
      <c r="H140" s="102" t="s">
        <v>404</v>
      </c>
    </row>
    <row r="141" spans="1:8" ht="33" x14ac:dyDescent="0.3">
      <c r="A141" s="39" t="s">
        <v>183</v>
      </c>
      <c r="B141" s="9" t="s">
        <v>70</v>
      </c>
      <c r="C141" s="24"/>
      <c r="D141" s="35" t="s">
        <v>543</v>
      </c>
      <c r="E141" s="17" t="s">
        <v>8</v>
      </c>
      <c r="F141" s="20">
        <v>1</v>
      </c>
      <c r="G141" s="48">
        <v>844.4</v>
      </c>
      <c r="H141" s="45">
        <f>F141*G141</f>
        <v>844.4</v>
      </c>
    </row>
    <row r="142" spans="1:8" ht="33" x14ac:dyDescent="0.3">
      <c r="A142" s="39" t="s">
        <v>438</v>
      </c>
      <c r="B142" s="9" t="s">
        <v>70</v>
      </c>
      <c r="C142" s="24"/>
      <c r="D142" s="35" t="s">
        <v>549</v>
      </c>
      <c r="E142" s="17" t="s">
        <v>8</v>
      </c>
      <c r="F142" s="20">
        <v>1</v>
      </c>
      <c r="G142" s="48">
        <v>24.9</v>
      </c>
      <c r="H142" s="45">
        <f>F142*G142</f>
        <v>24.9</v>
      </c>
    </row>
    <row r="143" spans="1:8" ht="33" x14ac:dyDescent="0.3">
      <c r="A143" s="39" t="s">
        <v>439</v>
      </c>
      <c r="B143" s="9" t="s">
        <v>70</v>
      </c>
      <c r="C143" s="24"/>
      <c r="D143" s="35" t="s">
        <v>544</v>
      </c>
      <c r="E143" s="17" t="s">
        <v>8</v>
      </c>
      <c r="F143" s="20">
        <v>2</v>
      </c>
      <c r="G143" s="48">
        <v>189</v>
      </c>
      <c r="H143" s="45">
        <f>F143*G143</f>
        <v>378</v>
      </c>
    </row>
    <row r="144" spans="1:8" ht="33" x14ac:dyDescent="0.3">
      <c r="A144" s="39" t="s">
        <v>440</v>
      </c>
      <c r="B144" s="9" t="s">
        <v>70</v>
      </c>
      <c r="C144" s="24"/>
      <c r="D144" s="35" t="s">
        <v>548</v>
      </c>
      <c r="E144" s="17" t="s">
        <v>8</v>
      </c>
      <c r="F144" s="20">
        <v>2</v>
      </c>
      <c r="G144" s="48">
        <v>25.5</v>
      </c>
      <c r="H144" s="45">
        <f>F144*G144</f>
        <v>51</v>
      </c>
    </row>
    <row r="145" spans="1:8" ht="16.5" x14ac:dyDescent="0.3">
      <c r="A145" s="40" t="s">
        <v>184</v>
      </c>
      <c r="B145" s="15"/>
      <c r="C145" s="25"/>
      <c r="D145" s="15" t="s">
        <v>217</v>
      </c>
      <c r="E145" s="17"/>
      <c r="F145" s="20"/>
      <c r="G145" s="48"/>
      <c r="H145" s="45"/>
    </row>
    <row r="146" spans="1:8" ht="49.5" x14ac:dyDescent="0.3">
      <c r="A146" s="39" t="s">
        <v>185</v>
      </c>
      <c r="B146" s="9" t="s">
        <v>70</v>
      </c>
      <c r="C146" s="24"/>
      <c r="D146" s="35" t="s">
        <v>545</v>
      </c>
      <c r="E146" s="17" t="s">
        <v>8</v>
      </c>
      <c r="F146" s="20">
        <v>2</v>
      </c>
      <c r="G146" s="48">
        <v>1721.74</v>
      </c>
      <c r="H146" s="45">
        <f t="shared" ref="H146:H152" si="3">F146*G146</f>
        <v>3443.48</v>
      </c>
    </row>
    <row r="147" spans="1:8" ht="33" x14ac:dyDescent="0.3">
      <c r="A147" s="64" t="s">
        <v>441</v>
      </c>
      <c r="B147" s="56" t="s">
        <v>70</v>
      </c>
      <c r="C147" s="57"/>
      <c r="D147" s="63" t="s">
        <v>247</v>
      </c>
      <c r="E147" s="17" t="s">
        <v>8</v>
      </c>
      <c r="F147" s="20">
        <v>4</v>
      </c>
      <c r="G147" s="48">
        <v>7.9</v>
      </c>
      <c r="H147" s="45">
        <f t="shared" si="3"/>
        <v>31.6</v>
      </c>
    </row>
    <row r="148" spans="1:8" ht="115.5" x14ac:dyDescent="0.3">
      <c r="A148" s="39" t="s">
        <v>186</v>
      </c>
      <c r="B148" s="9" t="s">
        <v>70</v>
      </c>
      <c r="C148" s="24"/>
      <c r="D148" s="35" t="s">
        <v>550</v>
      </c>
      <c r="E148" s="17" t="s">
        <v>8</v>
      </c>
      <c r="F148" s="20">
        <v>4</v>
      </c>
      <c r="G148" s="48">
        <v>2074</v>
      </c>
      <c r="H148" s="45">
        <f t="shared" si="3"/>
        <v>8296</v>
      </c>
    </row>
    <row r="149" spans="1:8" ht="33" x14ac:dyDescent="0.3">
      <c r="A149" s="39" t="s">
        <v>442</v>
      </c>
      <c r="B149" s="9" t="s">
        <v>70</v>
      </c>
      <c r="C149" s="24"/>
      <c r="D149" s="35" t="s">
        <v>546</v>
      </c>
      <c r="E149" s="17" t="s">
        <v>8</v>
      </c>
      <c r="F149" s="20">
        <v>1</v>
      </c>
      <c r="G149" s="48">
        <v>139</v>
      </c>
      <c r="H149" s="45">
        <f t="shared" si="3"/>
        <v>139</v>
      </c>
    </row>
    <row r="150" spans="1:8" ht="33" x14ac:dyDescent="0.3">
      <c r="A150" s="39" t="s">
        <v>187</v>
      </c>
      <c r="B150" s="9" t="s">
        <v>70</v>
      </c>
      <c r="C150" s="24"/>
      <c r="D150" s="35" t="s">
        <v>547</v>
      </c>
      <c r="E150" s="17" t="s">
        <v>8</v>
      </c>
      <c r="F150" s="20">
        <v>5</v>
      </c>
      <c r="G150" s="48">
        <v>74.900000000000006</v>
      </c>
      <c r="H150" s="45">
        <f t="shared" si="3"/>
        <v>374.5</v>
      </c>
    </row>
    <row r="151" spans="1:8" ht="33" x14ac:dyDescent="0.3">
      <c r="A151" s="39" t="s">
        <v>443</v>
      </c>
      <c r="B151" s="9" t="s">
        <v>70</v>
      </c>
      <c r="C151" s="24"/>
      <c r="D151" s="35" t="s">
        <v>548</v>
      </c>
      <c r="E151" s="17" t="s">
        <v>8</v>
      </c>
      <c r="F151" s="20">
        <v>5</v>
      </c>
      <c r="G151" s="48">
        <v>25.5</v>
      </c>
      <c r="H151" s="45">
        <f t="shared" si="3"/>
        <v>127.5</v>
      </c>
    </row>
    <row r="152" spans="1:8" ht="49.5" x14ac:dyDescent="0.3">
      <c r="A152" s="39" t="s">
        <v>229</v>
      </c>
      <c r="B152" s="9" t="s">
        <v>70</v>
      </c>
      <c r="C152" s="24"/>
      <c r="D152" s="35" t="s">
        <v>552</v>
      </c>
      <c r="E152" s="17" t="s">
        <v>8</v>
      </c>
      <c r="F152" s="20">
        <v>2</v>
      </c>
      <c r="G152" s="48">
        <v>179.9</v>
      </c>
      <c r="H152" s="45">
        <f t="shared" si="3"/>
        <v>359.8</v>
      </c>
    </row>
    <row r="153" spans="1:8" ht="16.5" x14ac:dyDescent="0.3">
      <c r="A153" s="40" t="s">
        <v>444</v>
      </c>
      <c r="B153" s="15"/>
      <c r="C153" s="25"/>
      <c r="D153" s="15" t="s">
        <v>221</v>
      </c>
      <c r="E153" s="17"/>
      <c r="F153" s="20"/>
      <c r="G153" s="48"/>
      <c r="H153" s="45"/>
    </row>
    <row r="154" spans="1:8" ht="33" x14ac:dyDescent="0.3">
      <c r="A154" s="39" t="s">
        <v>445</v>
      </c>
      <c r="B154" s="9" t="s">
        <v>70</v>
      </c>
      <c r="C154" s="24"/>
      <c r="D154" s="35" t="s">
        <v>551</v>
      </c>
      <c r="E154" s="17" t="s">
        <v>8</v>
      </c>
      <c r="F154" s="20">
        <v>2</v>
      </c>
      <c r="G154" s="48">
        <v>87.67</v>
      </c>
      <c r="H154" s="45">
        <f>F154*G154</f>
        <v>175.34</v>
      </c>
    </row>
    <row r="155" spans="1:8" ht="49.5" x14ac:dyDescent="0.3">
      <c r="A155" s="39" t="s">
        <v>447</v>
      </c>
      <c r="B155" s="9" t="s">
        <v>70</v>
      </c>
      <c r="C155" s="24"/>
      <c r="D155" s="35" t="s">
        <v>553</v>
      </c>
      <c r="E155" s="17" t="s">
        <v>8</v>
      </c>
      <c r="F155" s="20">
        <v>3</v>
      </c>
      <c r="G155" s="48">
        <v>38.090000000000003</v>
      </c>
      <c r="H155" s="45">
        <f>F155*G155</f>
        <v>114.27000000000001</v>
      </c>
    </row>
    <row r="156" spans="1:8" ht="33" x14ac:dyDescent="0.3">
      <c r="A156" s="39" t="s">
        <v>446</v>
      </c>
      <c r="B156" s="9" t="s">
        <v>70</v>
      </c>
      <c r="C156" s="24"/>
      <c r="D156" s="35" t="s">
        <v>554</v>
      </c>
      <c r="E156" s="17" t="s">
        <v>8</v>
      </c>
      <c r="F156" s="20">
        <v>3</v>
      </c>
      <c r="G156" s="48">
        <v>34.9</v>
      </c>
      <c r="H156" s="45">
        <f>F156*G156</f>
        <v>104.69999999999999</v>
      </c>
    </row>
    <row r="157" spans="1:8" ht="49.5" x14ac:dyDescent="0.3">
      <c r="A157" s="39" t="s">
        <v>448</v>
      </c>
      <c r="B157" s="9" t="s">
        <v>70</v>
      </c>
      <c r="C157" s="24"/>
      <c r="D157" s="35" t="s">
        <v>555</v>
      </c>
      <c r="E157" s="17" t="s">
        <v>8</v>
      </c>
      <c r="F157" s="20">
        <v>4</v>
      </c>
      <c r="G157" s="48">
        <v>157</v>
      </c>
      <c r="H157" s="45">
        <f>F157*G157</f>
        <v>628</v>
      </c>
    </row>
    <row r="158" spans="1:8" ht="36" customHeight="1" thickBot="1" x14ac:dyDescent="0.35">
      <c r="A158" s="39" t="s">
        <v>449</v>
      </c>
      <c r="B158" s="9" t="s">
        <v>70</v>
      </c>
      <c r="C158" s="24"/>
      <c r="D158" s="35" t="s">
        <v>248</v>
      </c>
      <c r="E158" s="17" t="s">
        <v>8</v>
      </c>
      <c r="F158" s="20">
        <v>4</v>
      </c>
      <c r="G158" s="48">
        <v>105.92</v>
      </c>
      <c r="H158" s="47">
        <f>F158*G158</f>
        <v>423.68</v>
      </c>
    </row>
    <row r="159" spans="1:8" ht="17.25" thickBot="1" x14ac:dyDescent="0.35">
      <c r="A159" s="39"/>
      <c r="B159" s="9"/>
      <c r="C159" s="24"/>
      <c r="D159" s="9"/>
      <c r="E159" s="17"/>
      <c r="F159" s="20"/>
      <c r="G159" s="45"/>
      <c r="H159" s="67">
        <f>SUM(H141:H158)</f>
        <v>15516.170000000002</v>
      </c>
    </row>
    <row r="160" spans="1:8" ht="16.5" x14ac:dyDescent="0.3">
      <c r="A160" s="27">
        <v>12</v>
      </c>
      <c r="B160" s="28"/>
      <c r="C160" s="34"/>
      <c r="D160" s="28" t="s">
        <v>237</v>
      </c>
      <c r="E160" s="29"/>
      <c r="F160" s="37"/>
      <c r="G160" s="52"/>
      <c r="H160" s="65"/>
    </row>
    <row r="161" spans="1:8" ht="16.5" x14ac:dyDescent="0.3">
      <c r="A161" s="40" t="s">
        <v>188</v>
      </c>
      <c r="B161" s="15"/>
      <c r="C161" s="25"/>
      <c r="D161" s="15" t="s">
        <v>239</v>
      </c>
      <c r="E161" s="17"/>
      <c r="F161" s="20"/>
      <c r="G161" s="48"/>
      <c r="H161" s="45"/>
    </row>
    <row r="162" spans="1:8" ht="33" x14ac:dyDescent="0.3">
      <c r="A162" s="73" t="s">
        <v>189</v>
      </c>
      <c r="B162" s="42" t="s">
        <v>70</v>
      </c>
      <c r="C162" s="54"/>
      <c r="D162" s="72" t="s">
        <v>240</v>
      </c>
      <c r="E162" s="43" t="s">
        <v>4</v>
      </c>
      <c r="F162" s="44">
        <v>15.92</v>
      </c>
      <c r="G162" s="49">
        <v>57.1</v>
      </c>
      <c r="H162" s="46">
        <f>F162*G162</f>
        <v>909.03200000000004</v>
      </c>
    </row>
    <row r="163" spans="1:8" ht="36.75" customHeight="1" x14ac:dyDescent="0.3">
      <c r="A163" s="64" t="s">
        <v>205</v>
      </c>
      <c r="B163" s="56" t="s">
        <v>70</v>
      </c>
      <c r="C163" s="57"/>
      <c r="D163" s="63" t="s">
        <v>528</v>
      </c>
      <c r="E163" s="58" t="s">
        <v>8</v>
      </c>
      <c r="F163" s="59">
        <v>1</v>
      </c>
      <c r="G163" s="60">
        <v>1508.67</v>
      </c>
      <c r="H163" s="61">
        <f>F163*G163</f>
        <v>1508.67</v>
      </c>
    </row>
    <row r="164" spans="1:8" ht="16.5" x14ac:dyDescent="0.3">
      <c r="A164" s="74" t="s">
        <v>227</v>
      </c>
      <c r="B164" s="75"/>
      <c r="C164" s="76"/>
      <c r="D164" s="75" t="s">
        <v>242</v>
      </c>
      <c r="E164" s="43"/>
      <c r="F164" s="44"/>
      <c r="G164" s="49"/>
      <c r="H164" s="46"/>
    </row>
    <row r="165" spans="1:8" ht="33" x14ac:dyDescent="0.3">
      <c r="A165" s="73" t="s">
        <v>228</v>
      </c>
      <c r="B165" s="42" t="s">
        <v>259</v>
      </c>
      <c r="C165" s="54">
        <v>10851</v>
      </c>
      <c r="D165" s="72" t="s">
        <v>249</v>
      </c>
      <c r="E165" s="43" t="s">
        <v>8</v>
      </c>
      <c r="F165" s="44">
        <v>5</v>
      </c>
      <c r="G165" s="49">
        <v>43.9</v>
      </c>
      <c r="H165" s="46">
        <f>F165*G165</f>
        <v>219.5</v>
      </c>
    </row>
    <row r="166" spans="1:8" ht="16.5" x14ac:dyDescent="0.3">
      <c r="A166" s="74" t="s">
        <v>450</v>
      </c>
      <c r="B166" s="75"/>
      <c r="C166" s="76"/>
      <c r="D166" s="75" t="s">
        <v>245</v>
      </c>
      <c r="E166" s="43"/>
      <c r="F166" s="44"/>
      <c r="G166" s="49"/>
      <c r="H166" s="46"/>
    </row>
    <row r="167" spans="1:8" ht="33" customHeight="1" thickBot="1" x14ac:dyDescent="0.35">
      <c r="A167" s="73" t="s">
        <v>451</v>
      </c>
      <c r="B167" s="42" t="s">
        <v>70</v>
      </c>
      <c r="C167" s="54"/>
      <c r="D167" s="72" t="s">
        <v>365</v>
      </c>
      <c r="E167" s="43" t="s">
        <v>8</v>
      </c>
      <c r="F167" s="44">
        <v>1</v>
      </c>
      <c r="G167" s="49">
        <v>444</v>
      </c>
      <c r="H167" s="77">
        <f>F167*G167</f>
        <v>444</v>
      </c>
    </row>
    <row r="168" spans="1:8" ht="17.25" thickBot="1" x14ac:dyDescent="0.35">
      <c r="A168" s="39"/>
      <c r="B168" s="9"/>
      <c r="C168" s="24"/>
      <c r="D168" s="9"/>
      <c r="E168" s="17"/>
      <c r="F168" s="20"/>
      <c r="G168" s="45"/>
      <c r="H168" s="67">
        <f>SUM(H162:H167)</f>
        <v>3081.2020000000002</v>
      </c>
    </row>
    <row r="169" spans="1:8" ht="16.5" x14ac:dyDescent="0.3">
      <c r="A169" s="27">
        <v>13</v>
      </c>
      <c r="B169" s="28"/>
      <c r="C169" s="34"/>
      <c r="D169" s="28" t="s">
        <v>593</v>
      </c>
      <c r="E169" s="29"/>
      <c r="F169" s="37"/>
      <c r="G169" s="52"/>
      <c r="H169" s="65"/>
    </row>
    <row r="170" spans="1:8" ht="16.5" x14ac:dyDescent="0.3">
      <c r="A170" s="40" t="s">
        <v>190</v>
      </c>
      <c r="B170" s="15"/>
      <c r="C170" s="25"/>
      <c r="D170" s="15" t="s">
        <v>266</v>
      </c>
      <c r="E170" s="17"/>
      <c r="F170" s="20"/>
      <c r="G170" s="48"/>
      <c r="H170" s="45"/>
    </row>
    <row r="171" spans="1:8" ht="16.5" x14ac:dyDescent="0.3">
      <c r="A171" s="39" t="s">
        <v>213</v>
      </c>
      <c r="B171" s="9" t="s">
        <v>259</v>
      </c>
      <c r="C171" s="24">
        <v>1873</v>
      </c>
      <c r="D171" s="35" t="s">
        <v>339</v>
      </c>
      <c r="E171" s="17" t="s">
        <v>8</v>
      </c>
      <c r="F171" s="20">
        <v>10</v>
      </c>
      <c r="G171" s="48">
        <v>2.6</v>
      </c>
      <c r="H171" s="47">
        <f>F171*G171</f>
        <v>26</v>
      </c>
    </row>
    <row r="172" spans="1:8" ht="16.5" x14ac:dyDescent="0.3">
      <c r="A172" s="39" t="s">
        <v>215</v>
      </c>
      <c r="B172" s="9" t="s">
        <v>259</v>
      </c>
      <c r="C172" s="24">
        <v>1872</v>
      </c>
      <c r="D172" s="35" t="s">
        <v>270</v>
      </c>
      <c r="E172" s="17" t="s">
        <v>8</v>
      </c>
      <c r="F172" s="20">
        <v>51</v>
      </c>
      <c r="G172" s="48">
        <v>1.31</v>
      </c>
      <c r="H172" s="47">
        <f>F172*G172</f>
        <v>66.81</v>
      </c>
    </row>
    <row r="173" spans="1:8" ht="33" x14ac:dyDescent="0.3">
      <c r="A173" s="64" t="s">
        <v>422</v>
      </c>
      <c r="B173" s="56" t="s">
        <v>70</v>
      </c>
      <c r="C173" s="57"/>
      <c r="D173" s="63" t="s">
        <v>376</v>
      </c>
      <c r="E173" s="58" t="s">
        <v>8</v>
      </c>
      <c r="F173" s="59">
        <v>6</v>
      </c>
      <c r="G173" s="60">
        <v>6.51</v>
      </c>
      <c r="H173" s="66">
        <f>F173*G173</f>
        <v>39.06</v>
      </c>
    </row>
    <row r="174" spans="1:8" ht="33" x14ac:dyDescent="0.3">
      <c r="A174" s="64" t="s">
        <v>452</v>
      </c>
      <c r="B174" s="56" t="s">
        <v>70</v>
      </c>
      <c r="C174" s="57"/>
      <c r="D174" s="63" t="s">
        <v>300</v>
      </c>
      <c r="E174" s="58" t="s">
        <v>8</v>
      </c>
      <c r="F174" s="59">
        <v>7</v>
      </c>
      <c r="G174" s="60">
        <v>10.97</v>
      </c>
      <c r="H174" s="66">
        <f>F174*G174</f>
        <v>76.790000000000006</v>
      </c>
    </row>
    <row r="175" spans="1:8" ht="16.5" x14ac:dyDescent="0.3">
      <c r="A175" s="64" t="s">
        <v>453</v>
      </c>
      <c r="B175" s="9" t="s">
        <v>259</v>
      </c>
      <c r="C175" s="57">
        <v>20111</v>
      </c>
      <c r="D175" s="63" t="s">
        <v>298</v>
      </c>
      <c r="E175" s="58" t="s">
        <v>8</v>
      </c>
      <c r="F175" s="59">
        <v>1</v>
      </c>
      <c r="G175" s="60">
        <v>9.6</v>
      </c>
      <c r="H175" s="66">
        <f>F175*G175</f>
        <v>9.6</v>
      </c>
    </row>
    <row r="176" spans="1:8" ht="16.5" x14ac:dyDescent="0.3">
      <c r="A176" s="40" t="s">
        <v>216</v>
      </c>
      <c r="B176" s="15"/>
      <c r="C176" s="25"/>
      <c r="D176" s="38" t="s">
        <v>276</v>
      </c>
      <c r="E176" s="17"/>
      <c r="F176" s="20"/>
      <c r="G176" s="48"/>
      <c r="H176" s="47"/>
    </row>
    <row r="177" spans="1:8" ht="16.5" x14ac:dyDescent="0.3">
      <c r="A177" s="39" t="s">
        <v>218</v>
      </c>
      <c r="B177" s="9" t="s">
        <v>260</v>
      </c>
      <c r="C177" s="24">
        <v>91925</v>
      </c>
      <c r="D177" s="35" t="s">
        <v>275</v>
      </c>
      <c r="E177" s="17" t="s">
        <v>35</v>
      </c>
      <c r="F177" s="20">
        <v>268.5</v>
      </c>
      <c r="G177" s="48">
        <v>2.5299999999999998</v>
      </c>
      <c r="H177" s="47">
        <f>F177*G177</f>
        <v>679.30499999999995</v>
      </c>
    </row>
    <row r="178" spans="1:8" ht="16.5" x14ac:dyDescent="0.3">
      <c r="A178" s="39" t="s">
        <v>219</v>
      </c>
      <c r="B178" s="9" t="s">
        <v>260</v>
      </c>
      <c r="C178" s="24">
        <v>91927</v>
      </c>
      <c r="D178" s="35" t="s">
        <v>278</v>
      </c>
      <c r="E178" s="17" t="s">
        <v>35</v>
      </c>
      <c r="F178" s="20">
        <v>754</v>
      </c>
      <c r="G178" s="48">
        <v>3.21</v>
      </c>
      <c r="H178" s="47">
        <f>F178*G178</f>
        <v>2420.34</v>
      </c>
    </row>
    <row r="179" spans="1:8" ht="16.5" x14ac:dyDescent="0.3">
      <c r="A179" s="40" t="s">
        <v>220</v>
      </c>
      <c r="B179" s="15"/>
      <c r="C179" s="25"/>
      <c r="D179" s="38" t="s">
        <v>281</v>
      </c>
      <c r="E179" s="17"/>
      <c r="F179" s="20"/>
      <c r="G179" s="48"/>
      <c r="H179" s="47"/>
    </row>
    <row r="180" spans="1:8" ht="49.5" x14ac:dyDescent="0.3">
      <c r="A180" s="39" t="s">
        <v>222</v>
      </c>
      <c r="B180" s="9" t="s">
        <v>70</v>
      </c>
      <c r="C180" s="24"/>
      <c r="D180" s="35" t="s">
        <v>568</v>
      </c>
      <c r="E180" s="17" t="s">
        <v>8</v>
      </c>
      <c r="F180" s="20">
        <v>6</v>
      </c>
      <c r="G180" s="48">
        <v>20.75</v>
      </c>
      <c r="H180" s="47">
        <f>F180*G180</f>
        <v>124.5</v>
      </c>
    </row>
    <row r="181" spans="1:8" ht="34.5" customHeight="1" x14ac:dyDescent="0.3">
      <c r="A181" s="39" t="s">
        <v>223</v>
      </c>
      <c r="B181" s="9" t="s">
        <v>70</v>
      </c>
      <c r="C181" s="24"/>
      <c r="D181" s="35" t="s">
        <v>569</v>
      </c>
      <c r="E181" s="17" t="s">
        <v>8</v>
      </c>
      <c r="F181" s="20">
        <v>1</v>
      </c>
      <c r="G181" s="48">
        <v>47.07</v>
      </c>
      <c r="H181" s="47">
        <f>F181*G181</f>
        <v>47.07</v>
      </c>
    </row>
    <row r="182" spans="1:8" ht="16.5" x14ac:dyDescent="0.3">
      <c r="A182" s="40" t="s">
        <v>454</v>
      </c>
      <c r="B182" s="15"/>
      <c r="C182" s="25"/>
      <c r="D182" s="38" t="s">
        <v>282</v>
      </c>
      <c r="E182" s="17"/>
      <c r="F182" s="20"/>
      <c r="G182" s="48"/>
      <c r="H182" s="47"/>
    </row>
    <row r="183" spans="1:8" ht="33.75" customHeight="1" x14ac:dyDescent="0.3">
      <c r="A183" s="39" t="s">
        <v>455</v>
      </c>
      <c r="B183" s="9" t="s">
        <v>260</v>
      </c>
      <c r="C183" s="24">
        <v>93654</v>
      </c>
      <c r="D183" s="35" t="s">
        <v>283</v>
      </c>
      <c r="E183" s="17" t="s">
        <v>8</v>
      </c>
      <c r="F183" s="20">
        <v>2</v>
      </c>
      <c r="G183" s="48">
        <v>12.81</v>
      </c>
      <c r="H183" s="47">
        <f>F183*G183</f>
        <v>25.62</v>
      </c>
    </row>
    <row r="184" spans="1:8" ht="33.75" customHeight="1" x14ac:dyDescent="0.3">
      <c r="A184" s="39" t="s">
        <v>456</v>
      </c>
      <c r="B184" s="9" t="s">
        <v>260</v>
      </c>
      <c r="C184" s="24">
        <v>93655</v>
      </c>
      <c r="D184" s="35" t="s">
        <v>284</v>
      </c>
      <c r="E184" s="17" t="s">
        <v>8</v>
      </c>
      <c r="F184" s="20">
        <v>8</v>
      </c>
      <c r="G184" s="48">
        <v>13.67</v>
      </c>
      <c r="H184" s="47">
        <f>F184*G184</f>
        <v>109.36</v>
      </c>
    </row>
    <row r="185" spans="1:8" ht="33" x14ac:dyDescent="0.3">
      <c r="A185" s="39" t="s">
        <v>457</v>
      </c>
      <c r="B185" s="9" t="s">
        <v>260</v>
      </c>
      <c r="C185" s="24">
        <v>93663</v>
      </c>
      <c r="D185" s="35" t="s">
        <v>433</v>
      </c>
      <c r="E185" s="17" t="s">
        <v>8</v>
      </c>
      <c r="F185" s="20">
        <v>1</v>
      </c>
      <c r="G185" s="48">
        <v>66.28</v>
      </c>
      <c r="H185" s="47">
        <f>F185*G185</f>
        <v>66.28</v>
      </c>
    </row>
    <row r="186" spans="1:8" ht="16.5" x14ac:dyDescent="0.3">
      <c r="A186" s="40" t="s">
        <v>458</v>
      </c>
      <c r="B186" s="15"/>
      <c r="C186" s="25"/>
      <c r="D186" s="38" t="s">
        <v>288</v>
      </c>
      <c r="E186" s="17"/>
      <c r="F186" s="20"/>
      <c r="G186" s="48"/>
      <c r="H186" s="45"/>
    </row>
    <row r="187" spans="1:8" ht="16.5" x14ac:dyDescent="0.3">
      <c r="A187" s="39" t="s">
        <v>459</v>
      </c>
      <c r="B187" s="9" t="s">
        <v>259</v>
      </c>
      <c r="C187" s="24">
        <v>2688</v>
      </c>
      <c r="D187" s="35" t="s">
        <v>285</v>
      </c>
      <c r="E187" s="17" t="s">
        <v>35</v>
      </c>
      <c r="F187" s="20">
        <v>59.6</v>
      </c>
      <c r="G187" s="48">
        <v>1.19</v>
      </c>
      <c r="H187" s="45">
        <f t="shared" ref="H187:H193" si="4">F187*G187</f>
        <v>70.923999999999992</v>
      </c>
    </row>
    <row r="188" spans="1:8" ht="16.5" x14ac:dyDescent="0.3">
      <c r="A188" s="39" t="s">
        <v>460</v>
      </c>
      <c r="B188" s="9" t="s">
        <v>259</v>
      </c>
      <c r="C188" s="24">
        <v>2689</v>
      </c>
      <c r="D188" s="35" t="s">
        <v>286</v>
      </c>
      <c r="E188" s="17" t="s">
        <v>35</v>
      </c>
      <c r="F188" s="20">
        <v>208.5</v>
      </c>
      <c r="G188" s="48">
        <v>1.1000000000000001</v>
      </c>
      <c r="H188" s="45">
        <f t="shared" si="4"/>
        <v>229.35000000000002</v>
      </c>
    </row>
    <row r="189" spans="1:8" ht="16.5" x14ac:dyDescent="0.3">
      <c r="A189" s="39" t="s">
        <v>461</v>
      </c>
      <c r="B189" s="9" t="s">
        <v>259</v>
      </c>
      <c r="C189" s="24">
        <v>2681</v>
      </c>
      <c r="D189" s="35" t="s">
        <v>287</v>
      </c>
      <c r="E189" s="17" t="s">
        <v>35</v>
      </c>
      <c r="F189" s="20">
        <v>14.6</v>
      </c>
      <c r="G189" s="48">
        <v>8.51</v>
      </c>
      <c r="H189" s="45">
        <f t="shared" si="4"/>
        <v>124.246</v>
      </c>
    </row>
    <row r="190" spans="1:8" ht="16.5" x14ac:dyDescent="0.3">
      <c r="A190" s="39" t="s">
        <v>556</v>
      </c>
      <c r="B190" s="9" t="s">
        <v>259</v>
      </c>
      <c r="C190" s="24">
        <v>2685</v>
      </c>
      <c r="D190" s="35" t="s">
        <v>557</v>
      </c>
      <c r="E190" s="17" t="s">
        <v>35</v>
      </c>
      <c r="F190" s="20">
        <v>80.5</v>
      </c>
      <c r="G190" s="48">
        <v>3.56</v>
      </c>
      <c r="H190" s="45">
        <f t="shared" si="4"/>
        <v>286.58</v>
      </c>
    </row>
    <row r="191" spans="1:8" ht="16.5" x14ac:dyDescent="0.3">
      <c r="A191" s="39" t="s">
        <v>563</v>
      </c>
      <c r="B191" s="9" t="s">
        <v>259</v>
      </c>
      <c r="C191" s="24">
        <v>1884</v>
      </c>
      <c r="D191" s="35" t="s">
        <v>558</v>
      </c>
      <c r="E191" s="17" t="s">
        <v>8</v>
      </c>
      <c r="F191" s="20">
        <v>15</v>
      </c>
      <c r="G191" s="48">
        <v>2.2999999999999998</v>
      </c>
      <c r="H191" s="45">
        <f t="shared" si="4"/>
        <v>34.5</v>
      </c>
    </row>
    <row r="192" spans="1:8" ht="16.5" x14ac:dyDescent="0.3">
      <c r="A192" s="39" t="s">
        <v>564</v>
      </c>
      <c r="B192" s="9" t="s">
        <v>259</v>
      </c>
      <c r="C192" s="24">
        <v>39176</v>
      </c>
      <c r="D192" s="35" t="s">
        <v>559</v>
      </c>
      <c r="E192" s="17" t="s">
        <v>8</v>
      </c>
      <c r="F192" s="20">
        <v>9</v>
      </c>
      <c r="G192" s="48">
        <v>0.98</v>
      </c>
      <c r="H192" s="45">
        <f t="shared" si="4"/>
        <v>8.82</v>
      </c>
    </row>
    <row r="193" spans="1:8" ht="16.5" x14ac:dyDescent="0.3">
      <c r="A193" s="39" t="s">
        <v>565</v>
      </c>
      <c r="B193" s="9" t="s">
        <v>259</v>
      </c>
      <c r="C193" s="24">
        <v>39210</v>
      </c>
      <c r="D193" s="35" t="s">
        <v>560</v>
      </c>
      <c r="E193" s="17" t="s">
        <v>8</v>
      </c>
      <c r="F193" s="20">
        <v>9</v>
      </c>
      <c r="G193" s="48">
        <v>0.73</v>
      </c>
      <c r="H193" s="45">
        <f t="shared" si="4"/>
        <v>6.57</v>
      </c>
    </row>
    <row r="194" spans="1:8" ht="16.5" x14ac:dyDescent="0.3">
      <c r="A194" s="40" t="s">
        <v>462</v>
      </c>
      <c r="B194" s="15"/>
      <c r="C194" s="25"/>
      <c r="D194" s="38" t="s">
        <v>289</v>
      </c>
      <c r="E194" s="17"/>
      <c r="F194" s="20"/>
      <c r="G194" s="48"/>
      <c r="H194" s="45"/>
    </row>
    <row r="195" spans="1:8" ht="49.5" customHeight="1" x14ac:dyDescent="0.3">
      <c r="A195" s="39" t="s">
        <v>463</v>
      </c>
      <c r="B195" s="9" t="s">
        <v>70</v>
      </c>
      <c r="C195" s="24"/>
      <c r="D195" s="35" t="s">
        <v>566</v>
      </c>
      <c r="E195" s="17" t="s">
        <v>8</v>
      </c>
      <c r="F195" s="20">
        <v>1</v>
      </c>
      <c r="G195" s="48">
        <v>97.5</v>
      </c>
      <c r="H195" s="45">
        <f>F195*G195</f>
        <v>97.5</v>
      </c>
    </row>
    <row r="196" spans="1:8" ht="16.5" x14ac:dyDescent="0.3">
      <c r="A196" s="40" t="s">
        <v>464</v>
      </c>
      <c r="B196" s="15"/>
      <c r="C196" s="25"/>
      <c r="D196" s="38" t="s">
        <v>290</v>
      </c>
      <c r="E196" s="17"/>
      <c r="F196" s="20"/>
      <c r="G196" s="48"/>
      <c r="H196" s="45"/>
    </row>
    <row r="197" spans="1:8" ht="33" x14ac:dyDescent="0.3">
      <c r="A197" s="39" t="s">
        <v>465</v>
      </c>
      <c r="B197" s="9" t="s">
        <v>260</v>
      </c>
      <c r="C197" s="24">
        <v>91946</v>
      </c>
      <c r="D197" s="35" t="s">
        <v>291</v>
      </c>
      <c r="E197" s="17" t="s">
        <v>8</v>
      </c>
      <c r="F197" s="20">
        <v>4</v>
      </c>
      <c r="G197" s="48">
        <v>6.67</v>
      </c>
      <c r="H197" s="45">
        <f t="shared" ref="H197:H210" si="5">F197*G197</f>
        <v>26.68</v>
      </c>
    </row>
    <row r="198" spans="1:8" ht="33" x14ac:dyDescent="0.3">
      <c r="A198" s="39" t="s">
        <v>466</v>
      </c>
      <c r="B198" s="9" t="s">
        <v>260</v>
      </c>
      <c r="C198" s="24">
        <v>91946</v>
      </c>
      <c r="D198" s="35" t="s">
        <v>292</v>
      </c>
      <c r="E198" s="17" t="s">
        <v>8</v>
      </c>
      <c r="F198" s="20">
        <v>31</v>
      </c>
      <c r="G198" s="48">
        <v>6.67</v>
      </c>
      <c r="H198" s="45">
        <f t="shared" si="5"/>
        <v>206.77</v>
      </c>
    </row>
    <row r="199" spans="1:8" ht="33" x14ac:dyDescent="0.3">
      <c r="A199" s="39" t="s">
        <v>467</v>
      </c>
      <c r="B199" s="9" t="s">
        <v>260</v>
      </c>
      <c r="C199" s="24">
        <v>91946</v>
      </c>
      <c r="D199" s="35" t="s">
        <v>520</v>
      </c>
      <c r="E199" s="17" t="s">
        <v>8</v>
      </c>
      <c r="F199" s="20">
        <v>5</v>
      </c>
      <c r="G199" s="48">
        <v>6.67</v>
      </c>
      <c r="H199" s="45">
        <f>F199*G199</f>
        <v>33.35</v>
      </c>
    </row>
    <row r="200" spans="1:8" ht="33" x14ac:dyDescent="0.3">
      <c r="A200" s="39" t="s">
        <v>468</v>
      </c>
      <c r="B200" s="9" t="s">
        <v>260</v>
      </c>
      <c r="C200" s="24">
        <v>91950</v>
      </c>
      <c r="D200" s="35" t="s">
        <v>303</v>
      </c>
      <c r="E200" s="17" t="s">
        <v>8</v>
      </c>
      <c r="F200" s="20">
        <v>10</v>
      </c>
      <c r="G200" s="48">
        <v>10.44</v>
      </c>
      <c r="H200" s="45">
        <f t="shared" si="5"/>
        <v>104.39999999999999</v>
      </c>
    </row>
    <row r="201" spans="1:8" ht="33" x14ac:dyDescent="0.3">
      <c r="A201" s="39" t="s">
        <v>469</v>
      </c>
      <c r="B201" s="9" t="s">
        <v>70</v>
      </c>
      <c r="C201" s="24"/>
      <c r="D201" s="35" t="s">
        <v>378</v>
      </c>
      <c r="E201" s="17" t="s">
        <v>8</v>
      </c>
      <c r="F201" s="20">
        <v>6</v>
      </c>
      <c r="G201" s="48">
        <v>14.79</v>
      </c>
      <c r="H201" s="45">
        <f t="shared" si="5"/>
        <v>88.74</v>
      </c>
    </row>
    <row r="202" spans="1:8" ht="16.5" x14ac:dyDescent="0.3">
      <c r="A202" s="39" t="s">
        <v>470</v>
      </c>
      <c r="B202" s="9" t="s">
        <v>70</v>
      </c>
      <c r="C202" s="24"/>
      <c r="D202" s="35" t="s">
        <v>293</v>
      </c>
      <c r="E202" s="17" t="s">
        <v>8</v>
      </c>
      <c r="F202" s="20">
        <v>7</v>
      </c>
      <c r="G202" s="48">
        <v>20.47</v>
      </c>
      <c r="H202" s="45">
        <f t="shared" si="5"/>
        <v>143.29</v>
      </c>
    </row>
    <row r="203" spans="1:8" ht="16.5" x14ac:dyDescent="0.3">
      <c r="A203" s="39" t="s">
        <v>471</v>
      </c>
      <c r="B203" s="9" t="s">
        <v>260</v>
      </c>
      <c r="C203" s="24">
        <v>91952</v>
      </c>
      <c r="D203" s="9" t="s">
        <v>294</v>
      </c>
      <c r="E203" s="17" t="s">
        <v>8</v>
      </c>
      <c r="F203" s="20">
        <v>5</v>
      </c>
      <c r="G203" s="48">
        <v>14.73</v>
      </c>
      <c r="H203" s="45">
        <f t="shared" si="5"/>
        <v>73.650000000000006</v>
      </c>
    </row>
    <row r="204" spans="1:8" ht="16.5" x14ac:dyDescent="0.3">
      <c r="A204" s="39" t="s">
        <v>472</v>
      </c>
      <c r="B204" s="9" t="s">
        <v>260</v>
      </c>
      <c r="C204" s="24">
        <v>91958</v>
      </c>
      <c r="D204" s="9" t="s">
        <v>295</v>
      </c>
      <c r="E204" s="17" t="s">
        <v>8</v>
      </c>
      <c r="F204" s="20">
        <v>5</v>
      </c>
      <c r="G204" s="48">
        <v>27.03</v>
      </c>
      <c r="H204" s="45">
        <f t="shared" si="5"/>
        <v>135.15</v>
      </c>
    </row>
    <row r="205" spans="1:8" ht="33" x14ac:dyDescent="0.3">
      <c r="A205" s="39" t="s">
        <v>473</v>
      </c>
      <c r="B205" s="9" t="s">
        <v>260</v>
      </c>
      <c r="C205" s="24">
        <v>91995</v>
      </c>
      <c r="D205" s="35" t="s">
        <v>296</v>
      </c>
      <c r="E205" s="17" t="s">
        <v>8</v>
      </c>
      <c r="F205" s="20">
        <v>116</v>
      </c>
      <c r="G205" s="48">
        <v>20.65</v>
      </c>
      <c r="H205" s="45">
        <f t="shared" si="5"/>
        <v>2395.3999999999996</v>
      </c>
    </row>
    <row r="206" spans="1:8" ht="33" x14ac:dyDescent="0.3">
      <c r="A206" s="39" t="s">
        <v>474</v>
      </c>
      <c r="B206" s="9" t="s">
        <v>260</v>
      </c>
      <c r="C206" s="24">
        <v>91995</v>
      </c>
      <c r="D206" s="35" t="s">
        <v>297</v>
      </c>
      <c r="E206" s="17" t="s">
        <v>8</v>
      </c>
      <c r="F206" s="20">
        <v>14</v>
      </c>
      <c r="G206" s="48">
        <v>20.65</v>
      </c>
      <c r="H206" s="45">
        <f t="shared" si="5"/>
        <v>289.09999999999997</v>
      </c>
    </row>
    <row r="207" spans="1:8" ht="33" x14ac:dyDescent="0.3">
      <c r="A207" s="39" t="s">
        <v>475</v>
      </c>
      <c r="B207" s="9" t="s">
        <v>260</v>
      </c>
      <c r="C207" s="24">
        <v>72337</v>
      </c>
      <c r="D207" s="35" t="s">
        <v>301</v>
      </c>
      <c r="E207" s="17" t="s">
        <v>8</v>
      </c>
      <c r="F207" s="20">
        <v>18</v>
      </c>
      <c r="G207" s="48">
        <v>22.04</v>
      </c>
      <c r="H207" s="45">
        <f t="shared" si="5"/>
        <v>396.71999999999997</v>
      </c>
    </row>
    <row r="208" spans="1:8" ht="32.25" customHeight="1" x14ac:dyDescent="0.3">
      <c r="A208" s="39" t="s">
        <v>476</v>
      </c>
      <c r="B208" s="9" t="s">
        <v>260</v>
      </c>
      <c r="C208" s="24">
        <v>72337</v>
      </c>
      <c r="D208" s="35" t="s">
        <v>302</v>
      </c>
      <c r="E208" s="17" t="s">
        <v>8</v>
      </c>
      <c r="F208" s="20">
        <v>23</v>
      </c>
      <c r="G208" s="48">
        <v>22.04</v>
      </c>
      <c r="H208" s="45">
        <f t="shared" si="5"/>
        <v>506.91999999999996</v>
      </c>
    </row>
    <row r="209" spans="1:8" ht="33" x14ac:dyDescent="0.3">
      <c r="A209" s="39" t="s">
        <v>477</v>
      </c>
      <c r="B209" s="9" t="s">
        <v>260</v>
      </c>
      <c r="C209" s="24">
        <v>91946</v>
      </c>
      <c r="D209" s="35" t="s">
        <v>340</v>
      </c>
      <c r="E209" s="17" t="s">
        <v>8</v>
      </c>
      <c r="F209" s="20">
        <v>9</v>
      </c>
      <c r="G209" s="48">
        <v>6.67</v>
      </c>
      <c r="H209" s="47">
        <f t="shared" si="5"/>
        <v>60.03</v>
      </c>
    </row>
    <row r="210" spans="1:8" ht="33" x14ac:dyDescent="0.3">
      <c r="A210" s="39" t="s">
        <v>478</v>
      </c>
      <c r="B210" s="9" t="s">
        <v>70</v>
      </c>
      <c r="C210" s="24"/>
      <c r="D210" s="35" t="s">
        <v>434</v>
      </c>
      <c r="E210" s="17" t="s">
        <v>8</v>
      </c>
      <c r="F210" s="20">
        <v>34</v>
      </c>
      <c r="G210" s="48">
        <v>3.9</v>
      </c>
      <c r="H210" s="47">
        <f t="shared" si="5"/>
        <v>132.6</v>
      </c>
    </row>
    <row r="211" spans="1:8" ht="16.5" x14ac:dyDescent="0.3">
      <c r="A211" s="40" t="s">
        <v>479</v>
      </c>
      <c r="B211" s="15"/>
      <c r="C211" s="25"/>
      <c r="D211" s="38" t="s">
        <v>366</v>
      </c>
      <c r="E211" s="17"/>
      <c r="F211" s="20" t="s">
        <v>377</v>
      </c>
      <c r="G211" s="48"/>
      <c r="H211" s="45"/>
    </row>
    <row r="212" spans="1:8" ht="17.25" customHeight="1" x14ac:dyDescent="0.3">
      <c r="A212" s="39" t="s">
        <v>480</v>
      </c>
      <c r="B212" s="9" t="s">
        <v>259</v>
      </c>
      <c r="C212" s="24">
        <v>11920</v>
      </c>
      <c r="D212" s="35" t="s">
        <v>367</v>
      </c>
      <c r="E212" s="17" t="s">
        <v>35</v>
      </c>
      <c r="F212" s="20">
        <v>110.44</v>
      </c>
      <c r="G212" s="48">
        <v>6.86</v>
      </c>
      <c r="H212" s="45">
        <f>F212*G212</f>
        <v>757.61840000000007</v>
      </c>
    </row>
    <row r="213" spans="1:8" ht="16.5" x14ac:dyDescent="0.3">
      <c r="A213" s="39" t="s">
        <v>570</v>
      </c>
      <c r="B213" s="9" t="s">
        <v>70</v>
      </c>
      <c r="C213" s="24"/>
      <c r="D213" s="35" t="s">
        <v>561</v>
      </c>
      <c r="E213" s="17" t="s">
        <v>8</v>
      </c>
      <c r="F213" s="20">
        <v>2</v>
      </c>
      <c r="G213" s="48">
        <v>12</v>
      </c>
      <c r="H213" s="45">
        <f>F213*G213</f>
        <v>24</v>
      </c>
    </row>
    <row r="214" spans="1:8" ht="16.5" x14ac:dyDescent="0.3">
      <c r="A214" s="39" t="s">
        <v>481</v>
      </c>
      <c r="B214" s="9" t="s">
        <v>70</v>
      </c>
      <c r="C214" s="24"/>
      <c r="D214" s="35" t="s">
        <v>368</v>
      </c>
      <c r="E214" s="17" t="s">
        <v>35</v>
      </c>
      <c r="F214" s="20">
        <v>247.72</v>
      </c>
      <c r="G214" s="48">
        <v>3.5</v>
      </c>
      <c r="H214" s="45">
        <f>F214*G214</f>
        <v>867.02</v>
      </c>
    </row>
    <row r="215" spans="1:8" ht="33.75" thickBot="1" x14ac:dyDescent="0.35">
      <c r="A215" s="39" t="s">
        <v>562</v>
      </c>
      <c r="B215" s="9" t="s">
        <v>70</v>
      </c>
      <c r="C215" s="24"/>
      <c r="D215" s="35" t="s">
        <v>521</v>
      </c>
      <c r="E215" s="17" t="s">
        <v>8</v>
      </c>
      <c r="F215" s="20">
        <v>2</v>
      </c>
      <c r="G215" s="48">
        <v>436.99</v>
      </c>
      <c r="H215" s="45">
        <f>F215*G215</f>
        <v>873.98</v>
      </c>
    </row>
    <row r="216" spans="1:8" ht="17.25" thickBot="1" x14ac:dyDescent="0.35">
      <c r="A216" s="39"/>
      <c r="B216" s="9"/>
      <c r="C216" s="24"/>
      <c r="D216" s="35"/>
      <c r="E216" s="17"/>
      <c r="F216" s="20"/>
      <c r="G216" s="78"/>
      <c r="H216" s="67">
        <f>SUM(H171:H215)</f>
        <v>11664.643399999999</v>
      </c>
    </row>
    <row r="217" spans="1:8" ht="16.5" x14ac:dyDescent="0.3">
      <c r="A217" s="27">
        <v>14</v>
      </c>
      <c r="B217" s="28"/>
      <c r="C217" s="34"/>
      <c r="D217" s="28" t="s">
        <v>111</v>
      </c>
      <c r="E217" s="29"/>
      <c r="F217" s="37"/>
      <c r="G217" s="52"/>
      <c r="H217" s="65"/>
    </row>
    <row r="218" spans="1:8" ht="16.5" x14ac:dyDescent="0.3">
      <c r="A218" s="40" t="s">
        <v>236</v>
      </c>
      <c r="B218" s="15"/>
      <c r="C218" s="25"/>
      <c r="D218" s="15" t="s">
        <v>305</v>
      </c>
      <c r="E218" s="17"/>
      <c r="F218" s="20"/>
      <c r="G218" s="48"/>
      <c r="H218" s="45"/>
    </row>
    <row r="219" spans="1:8" ht="16.5" x14ac:dyDescent="0.3">
      <c r="A219" s="39" t="s">
        <v>238</v>
      </c>
      <c r="B219" s="9" t="s">
        <v>260</v>
      </c>
      <c r="C219" s="24">
        <v>89707</v>
      </c>
      <c r="D219" s="35" t="s">
        <v>306</v>
      </c>
      <c r="E219" s="17" t="s">
        <v>8</v>
      </c>
      <c r="F219" s="20">
        <v>2</v>
      </c>
      <c r="G219" s="48">
        <v>20.87</v>
      </c>
      <c r="H219" s="47">
        <f t="shared" ref="H219:H227" si="6">F219*G219</f>
        <v>41.74</v>
      </c>
    </row>
    <row r="220" spans="1:8" ht="16.5" x14ac:dyDescent="0.3">
      <c r="A220" s="39" t="s">
        <v>426</v>
      </c>
      <c r="B220" s="9" t="s">
        <v>259</v>
      </c>
      <c r="C220" s="24">
        <v>3531</v>
      </c>
      <c r="D220" s="35" t="s">
        <v>307</v>
      </c>
      <c r="E220" s="17" t="s">
        <v>8</v>
      </c>
      <c r="F220" s="20">
        <v>2</v>
      </c>
      <c r="G220" s="48">
        <v>1.49</v>
      </c>
      <c r="H220" s="47">
        <f t="shared" si="6"/>
        <v>2.98</v>
      </c>
    </row>
    <row r="221" spans="1:8" ht="16.5" x14ac:dyDescent="0.3">
      <c r="A221" s="39" t="s">
        <v>482</v>
      </c>
      <c r="B221" s="9" t="s">
        <v>259</v>
      </c>
      <c r="C221" s="24">
        <v>3529</v>
      </c>
      <c r="D221" s="35" t="s">
        <v>310</v>
      </c>
      <c r="E221" s="17" t="s">
        <v>8</v>
      </c>
      <c r="F221" s="20">
        <v>6</v>
      </c>
      <c r="G221" s="48">
        <v>0.62</v>
      </c>
      <c r="H221" s="45">
        <f t="shared" si="6"/>
        <v>3.7199999999999998</v>
      </c>
    </row>
    <row r="222" spans="1:8" ht="16.5" x14ac:dyDescent="0.3">
      <c r="A222" s="39" t="s">
        <v>483</v>
      </c>
      <c r="B222" s="9" t="s">
        <v>259</v>
      </c>
      <c r="C222" s="24">
        <v>3904</v>
      </c>
      <c r="D222" s="35" t="s">
        <v>312</v>
      </c>
      <c r="E222" s="17" t="s">
        <v>8</v>
      </c>
      <c r="F222" s="20">
        <v>2</v>
      </c>
      <c r="G222" s="48">
        <v>0.51</v>
      </c>
      <c r="H222" s="47">
        <f t="shared" si="6"/>
        <v>1.02</v>
      </c>
    </row>
    <row r="223" spans="1:8" ht="16.5" x14ac:dyDescent="0.3">
      <c r="A223" s="39" t="s">
        <v>484</v>
      </c>
      <c r="B223" s="9" t="s">
        <v>259</v>
      </c>
      <c r="C223" s="24">
        <v>38025</v>
      </c>
      <c r="D223" s="35" t="s">
        <v>313</v>
      </c>
      <c r="E223" s="17" t="s">
        <v>8</v>
      </c>
      <c r="F223" s="20">
        <v>1</v>
      </c>
      <c r="G223" s="48">
        <v>4.59</v>
      </c>
      <c r="H223" s="47">
        <f t="shared" si="6"/>
        <v>4.59</v>
      </c>
    </row>
    <row r="224" spans="1:8" ht="16.5" x14ac:dyDescent="0.3">
      <c r="A224" s="39" t="s">
        <v>485</v>
      </c>
      <c r="B224" s="9" t="s">
        <v>259</v>
      </c>
      <c r="C224" s="24">
        <v>7139</v>
      </c>
      <c r="D224" s="35" t="s">
        <v>314</v>
      </c>
      <c r="E224" s="17" t="s">
        <v>8</v>
      </c>
      <c r="F224" s="20">
        <v>3</v>
      </c>
      <c r="G224" s="48">
        <v>1.05</v>
      </c>
      <c r="H224" s="47">
        <f t="shared" si="6"/>
        <v>3.1500000000000004</v>
      </c>
    </row>
    <row r="225" spans="1:8" ht="18.75" customHeight="1" x14ac:dyDescent="0.3">
      <c r="A225" s="39" t="s">
        <v>486</v>
      </c>
      <c r="B225" s="9" t="s">
        <v>259</v>
      </c>
      <c r="C225" s="24">
        <v>20147</v>
      </c>
      <c r="D225" s="35" t="s">
        <v>315</v>
      </c>
      <c r="E225" s="17" t="s">
        <v>8</v>
      </c>
      <c r="F225" s="20">
        <v>2</v>
      </c>
      <c r="G225" s="48">
        <v>4.79</v>
      </c>
      <c r="H225" s="47">
        <f t="shared" si="6"/>
        <v>9.58</v>
      </c>
    </row>
    <row r="226" spans="1:8" ht="19.5" customHeight="1" x14ac:dyDescent="0.3">
      <c r="A226" s="39" t="s">
        <v>487</v>
      </c>
      <c r="B226" s="9" t="s">
        <v>259</v>
      </c>
      <c r="C226" s="24">
        <v>3524</v>
      </c>
      <c r="D226" s="35" t="s">
        <v>318</v>
      </c>
      <c r="E226" s="17" t="s">
        <v>8</v>
      </c>
      <c r="F226" s="20">
        <v>1</v>
      </c>
      <c r="G226" s="48">
        <v>5.7</v>
      </c>
      <c r="H226" s="47">
        <f t="shared" si="6"/>
        <v>5.7</v>
      </c>
    </row>
    <row r="227" spans="1:8" ht="16.5" x14ac:dyDescent="0.3">
      <c r="A227" s="39" t="s">
        <v>488</v>
      </c>
      <c r="B227" s="9" t="s">
        <v>259</v>
      </c>
      <c r="C227" s="24">
        <v>9868</v>
      </c>
      <c r="D227" s="35" t="s">
        <v>319</v>
      </c>
      <c r="E227" s="17" t="s">
        <v>35</v>
      </c>
      <c r="F227" s="20">
        <v>8.26</v>
      </c>
      <c r="G227" s="48">
        <v>2.88</v>
      </c>
      <c r="H227" s="47">
        <f t="shared" si="6"/>
        <v>23.788799999999998</v>
      </c>
    </row>
    <row r="228" spans="1:8" ht="16.5" x14ac:dyDescent="0.3">
      <c r="A228" s="40" t="s">
        <v>241</v>
      </c>
      <c r="B228" s="15"/>
      <c r="C228" s="25"/>
      <c r="D228" s="38" t="s">
        <v>320</v>
      </c>
      <c r="E228" s="17"/>
      <c r="F228" s="20"/>
      <c r="G228" s="48"/>
      <c r="H228" s="47"/>
    </row>
    <row r="229" spans="1:8" ht="16.5" x14ac:dyDescent="0.3">
      <c r="A229" s="39" t="s">
        <v>243</v>
      </c>
      <c r="B229" s="9" t="s">
        <v>259</v>
      </c>
      <c r="C229" s="24">
        <v>1933</v>
      </c>
      <c r="D229" s="35" t="s">
        <v>321</v>
      </c>
      <c r="E229" s="17" t="s">
        <v>8</v>
      </c>
      <c r="F229" s="20">
        <v>2</v>
      </c>
      <c r="G229" s="48">
        <v>2.69</v>
      </c>
      <c r="H229" s="47">
        <f t="shared" ref="H229:H245" si="7">F229*G229</f>
        <v>5.38</v>
      </c>
    </row>
    <row r="230" spans="1:8" ht="16.5" x14ac:dyDescent="0.3">
      <c r="A230" s="39" t="s">
        <v>489</v>
      </c>
      <c r="B230" s="9" t="s">
        <v>259</v>
      </c>
      <c r="C230" s="24">
        <v>3528</v>
      </c>
      <c r="D230" s="35" t="s">
        <v>322</v>
      </c>
      <c r="E230" s="17" t="s">
        <v>8</v>
      </c>
      <c r="F230" s="20">
        <v>3</v>
      </c>
      <c r="G230" s="48">
        <v>6.52</v>
      </c>
      <c r="H230" s="47">
        <f t="shared" si="7"/>
        <v>19.559999999999999</v>
      </c>
    </row>
    <row r="231" spans="1:8" ht="16.5" x14ac:dyDescent="0.3">
      <c r="A231" s="39" t="s">
        <v>490</v>
      </c>
      <c r="B231" s="9" t="s">
        <v>259</v>
      </c>
      <c r="C231" s="24">
        <v>3518</v>
      </c>
      <c r="D231" s="35" t="s">
        <v>323</v>
      </c>
      <c r="E231" s="17" t="s">
        <v>8</v>
      </c>
      <c r="F231" s="20">
        <v>3</v>
      </c>
      <c r="G231" s="48">
        <v>2.5</v>
      </c>
      <c r="H231" s="47">
        <f t="shared" si="7"/>
        <v>7.5</v>
      </c>
    </row>
    <row r="232" spans="1:8" ht="16.5" x14ac:dyDescent="0.3">
      <c r="A232" s="39" t="s">
        <v>491</v>
      </c>
      <c r="B232" s="9" t="s">
        <v>259</v>
      </c>
      <c r="C232" s="24">
        <v>37951</v>
      </c>
      <c r="D232" s="35" t="s">
        <v>324</v>
      </c>
      <c r="E232" s="17" t="s">
        <v>8</v>
      </c>
      <c r="F232" s="20">
        <v>7</v>
      </c>
      <c r="G232" s="48">
        <v>1.74</v>
      </c>
      <c r="H232" s="47">
        <f t="shared" si="7"/>
        <v>12.18</v>
      </c>
    </row>
    <row r="233" spans="1:8" ht="16.5" x14ac:dyDescent="0.3">
      <c r="A233" s="39" t="s">
        <v>492</v>
      </c>
      <c r="B233" s="9" t="s">
        <v>259</v>
      </c>
      <c r="C233" s="24">
        <v>3520</v>
      </c>
      <c r="D233" s="35" t="s">
        <v>325</v>
      </c>
      <c r="E233" s="17" t="s">
        <v>8</v>
      </c>
      <c r="F233" s="20">
        <v>2</v>
      </c>
      <c r="G233" s="48">
        <v>6.45</v>
      </c>
      <c r="H233" s="47">
        <f t="shared" si="7"/>
        <v>12.9</v>
      </c>
    </row>
    <row r="234" spans="1:8" ht="16.5" x14ac:dyDescent="0.3">
      <c r="A234" s="39" t="s">
        <v>493</v>
      </c>
      <c r="B234" s="9" t="s">
        <v>259</v>
      </c>
      <c r="C234" s="24">
        <v>3526</v>
      </c>
      <c r="D234" s="35" t="s">
        <v>326</v>
      </c>
      <c r="E234" s="17" t="s">
        <v>8</v>
      </c>
      <c r="F234" s="20">
        <v>4</v>
      </c>
      <c r="G234" s="48">
        <v>1.93</v>
      </c>
      <c r="H234" s="47">
        <f t="shared" si="7"/>
        <v>7.72</v>
      </c>
    </row>
    <row r="235" spans="1:8" ht="16.5" x14ac:dyDescent="0.3">
      <c r="A235" s="39" t="s">
        <v>494</v>
      </c>
      <c r="B235" s="9" t="s">
        <v>259</v>
      </c>
      <c r="C235" s="24">
        <v>37949</v>
      </c>
      <c r="D235" s="35" t="s">
        <v>327</v>
      </c>
      <c r="E235" s="17" t="s">
        <v>8</v>
      </c>
      <c r="F235" s="20">
        <v>5</v>
      </c>
      <c r="G235" s="48">
        <v>1.42</v>
      </c>
      <c r="H235" s="47">
        <f t="shared" si="7"/>
        <v>7.1</v>
      </c>
    </row>
    <row r="236" spans="1:8" ht="16.5" x14ac:dyDescent="0.3">
      <c r="A236" s="39" t="s">
        <v>495</v>
      </c>
      <c r="B236" s="9" t="s">
        <v>259</v>
      </c>
      <c r="C236" s="24">
        <v>10835</v>
      </c>
      <c r="D236" s="35" t="s">
        <v>328</v>
      </c>
      <c r="E236" s="17" t="s">
        <v>8</v>
      </c>
      <c r="F236" s="20">
        <v>2</v>
      </c>
      <c r="G236" s="48">
        <v>3.21</v>
      </c>
      <c r="H236" s="45">
        <f t="shared" si="7"/>
        <v>6.42</v>
      </c>
    </row>
    <row r="237" spans="1:8" ht="16.5" x14ac:dyDescent="0.3">
      <c r="A237" s="39" t="s">
        <v>496</v>
      </c>
      <c r="B237" s="9" t="s">
        <v>259</v>
      </c>
      <c r="C237" s="24">
        <v>3659</v>
      </c>
      <c r="D237" s="35" t="s">
        <v>329</v>
      </c>
      <c r="E237" s="17" t="s">
        <v>8</v>
      </c>
      <c r="F237" s="20">
        <v>2</v>
      </c>
      <c r="G237" s="48">
        <v>12.24</v>
      </c>
      <c r="H237" s="47">
        <f t="shared" si="7"/>
        <v>24.48</v>
      </c>
    </row>
    <row r="238" spans="1:8" ht="16.5" x14ac:dyDescent="0.3">
      <c r="A238" s="39" t="s">
        <v>497</v>
      </c>
      <c r="B238" s="9" t="s">
        <v>259</v>
      </c>
      <c r="C238" s="24">
        <v>20144</v>
      </c>
      <c r="D238" s="35" t="s">
        <v>330</v>
      </c>
      <c r="E238" s="17" t="s">
        <v>8</v>
      </c>
      <c r="F238" s="20">
        <v>1</v>
      </c>
      <c r="G238" s="48">
        <v>40.68</v>
      </c>
      <c r="H238" s="47">
        <f t="shared" si="7"/>
        <v>40.68</v>
      </c>
    </row>
    <row r="239" spans="1:8" ht="16.5" x14ac:dyDescent="0.3">
      <c r="A239" s="39" t="s">
        <v>498</v>
      </c>
      <c r="B239" s="9" t="s">
        <v>259</v>
      </c>
      <c r="C239" s="24">
        <v>7116</v>
      </c>
      <c r="D239" s="35" t="s">
        <v>331</v>
      </c>
      <c r="E239" s="17" t="s">
        <v>8</v>
      </c>
      <c r="F239" s="20">
        <v>2</v>
      </c>
      <c r="G239" s="48">
        <v>2.25</v>
      </c>
      <c r="H239" s="47">
        <f t="shared" si="7"/>
        <v>4.5</v>
      </c>
    </row>
    <row r="240" spans="1:8" ht="16.5" x14ac:dyDescent="0.3">
      <c r="A240" s="39" t="s">
        <v>499</v>
      </c>
      <c r="B240" s="9" t="s">
        <v>259</v>
      </c>
      <c r="C240" s="24">
        <v>1200</v>
      </c>
      <c r="D240" s="35" t="s">
        <v>332</v>
      </c>
      <c r="E240" s="17" t="s">
        <v>8</v>
      </c>
      <c r="F240" s="20">
        <v>1</v>
      </c>
      <c r="G240" s="48">
        <v>6.33</v>
      </c>
      <c r="H240" s="47">
        <f t="shared" si="7"/>
        <v>6.33</v>
      </c>
    </row>
    <row r="241" spans="1:8" ht="16.5" x14ac:dyDescent="0.3">
      <c r="A241" s="39" t="s">
        <v>500</v>
      </c>
      <c r="B241" s="9" t="s">
        <v>259</v>
      </c>
      <c r="C241" s="24">
        <v>9836</v>
      </c>
      <c r="D241" s="35" t="s">
        <v>333</v>
      </c>
      <c r="E241" s="17" t="s">
        <v>35</v>
      </c>
      <c r="F241" s="20">
        <v>3.83</v>
      </c>
      <c r="G241" s="48">
        <v>7.68</v>
      </c>
      <c r="H241" s="47">
        <f t="shared" si="7"/>
        <v>29.414400000000001</v>
      </c>
    </row>
    <row r="242" spans="1:8" ht="16.5" x14ac:dyDescent="0.3">
      <c r="A242" s="39" t="s">
        <v>501</v>
      </c>
      <c r="B242" s="9" t="s">
        <v>259</v>
      </c>
      <c r="C242" s="24">
        <v>9838</v>
      </c>
      <c r="D242" s="35" t="s">
        <v>334</v>
      </c>
      <c r="E242" s="17" t="s">
        <v>35</v>
      </c>
      <c r="F242" s="20">
        <v>3.52</v>
      </c>
      <c r="G242" s="48">
        <v>5</v>
      </c>
      <c r="H242" s="47">
        <f t="shared" si="7"/>
        <v>17.600000000000001</v>
      </c>
    </row>
    <row r="243" spans="1:8" ht="16.5" x14ac:dyDescent="0.3">
      <c r="A243" s="39" t="s">
        <v>502</v>
      </c>
      <c r="B243" s="9" t="s">
        <v>259</v>
      </c>
      <c r="C243" s="24">
        <v>9835</v>
      </c>
      <c r="D243" s="35" t="s">
        <v>335</v>
      </c>
      <c r="E243" s="17" t="s">
        <v>35</v>
      </c>
      <c r="F243" s="20">
        <v>28.36</v>
      </c>
      <c r="G243" s="48">
        <v>2.91</v>
      </c>
      <c r="H243" s="47">
        <f t="shared" si="7"/>
        <v>82.527600000000007</v>
      </c>
    </row>
    <row r="244" spans="1:8" ht="16.5" x14ac:dyDescent="0.3">
      <c r="A244" s="39" t="s">
        <v>503</v>
      </c>
      <c r="B244" s="9" t="s">
        <v>259</v>
      </c>
      <c r="C244" s="24">
        <v>7097</v>
      </c>
      <c r="D244" s="35" t="s">
        <v>336</v>
      </c>
      <c r="E244" s="17" t="s">
        <v>8</v>
      </c>
      <c r="F244" s="20">
        <v>2</v>
      </c>
      <c r="G244" s="48">
        <v>5.43</v>
      </c>
      <c r="H244" s="47">
        <f t="shared" si="7"/>
        <v>10.86</v>
      </c>
    </row>
    <row r="245" spans="1:8" ht="50.25" thickBot="1" x14ac:dyDescent="0.35">
      <c r="A245" s="39" t="s">
        <v>504</v>
      </c>
      <c r="B245" s="9" t="s">
        <v>259</v>
      </c>
      <c r="C245" s="24">
        <v>35277</v>
      </c>
      <c r="D245" s="35" t="s">
        <v>337</v>
      </c>
      <c r="E245" s="17" t="s">
        <v>8</v>
      </c>
      <c r="F245" s="20">
        <v>1</v>
      </c>
      <c r="G245" s="48">
        <v>290.54000000000002</v>
      </c>
      <c r="H245" s="47">
        <f t="shared" si="7"/>
        <v>290.54000000000002</v>
      </c>
    </row>
    <row r="246" spans="1:8" ht="17.25" thickBot="1" x14ac:dyDescent="0.35">
      <c r="A246" s="40"/>
      <c r="B246" s="15"/>
      <c r="C246" s="25"/>
      <c r="D246" s="38"/>
      <c r="E246" s="17"/>
      <c r="F246" s="20"/>
      <c r="G246" s="45"/>
      <c r="H246" s="67">
        <f>SUM(H219:H245)</f>
        <v>681.96080000000006</v>
      </c>
    </row>
    <row r="247" spans="1:8" ht="16.5" x14ac:dyDescent="0.3">
      <c r="A247" s="27">
        <v>15</v>
      </c>
      <c r="B247" s="28"/>
      <c r="C247" s="34"/>
      <c r="D247" s="28" t="s">
        <v>341</v>
      </c>
      <c r="E247" s="29"/>
      <c r="F247" s="37"/>
      <c r="G247" s="52"/>
      <c r="H247" s="65"/>
    </row>
    <row r="248" spans="1:8" ht="16.5" x14ac:dyDescent="0.3">
      <c r="A248" s="40" t="s">
        <v>505</v>
      </c>
      <c r="B248" s="15"/>
      <c r="C248" s="25"/>
      <c r="D248" s="15" t="s">
        <v>343</v>
      </c>
      <c r="E248" s="17"/>
      <c r="F248" s="20"/>
      <c r="G248" s="48"/>
      <c r="H248" s="45"/>
    </row>
    <row r="249" spans="1:8" ht="31.5" customHeight="1" x14ac:dyDescent="0.3">
      <c r="A249" s="39" t="s">
        <v>244</v>
      </c>
      <c r="B249" s="9" t="s">
        <v>260</v>
      </c>
      <c r="C249" s="24" t="s">
        <v>345</v>
      </c>
      <c r="D249" s="35" t="s">
        <v>346</v>
      </c>
      <c r="E249" s="17" t="s">
        <v>8</v>
      </c>
      <c r="F249" s="20">
        <v>2</v>
      </c>
      <c r="G249" s="48">
        <v>119.33</v>
      </c>
      <c r="H249" s="47">
        <f>F249*G249</f>
        <v>238.66</v>
      </c>
    </row>
    <row r="250" spans="1:8" ht="16.5" x14ac:dyDescent="0.3">
      <c r="A250" s="40" t="s">
        <v>506</v>
      </c>
      <c r="B250" s="15"/>
      <c r="C250" s="25"/>
      <c r="D250" s="15" t="s">
        <v>347</v>
      </c>
      <c r="E250" s="17"/>
      <c r="F250" s="20"/>
      <c r="G250" s="48"/>
      <c r="H250" s="45"/>
    </row>
    <row r="251" spans="1:8" ht="33" x14ac:dyDescent="0.3">
      <c r="A251" s="39" t="s">
        <v>507</v>
      </c>
      <c r="B251" s="9" t="s">
        <v>70</v>
      </c>
      <c r="C251" s="24"/>
      <c r="D251" s="35" t="s">
        <v>400</v>
      </c>
      <c r="E251" s="17" t="s">
        <v>8</v>
      </c>
      <c r="F251" s="20">
        <v>3</v>
      </c>
      <c r="G251" s="48">
        <v>69.900000000000006</v>
      </c>
      <c r="H251" s="47">
        <f>F251*G251</f>
        <v>209.70000000000002</v>
      </c>
    </row>
    <row r="252" spans="1:8" ht="16.5" x14ac:dyDescent="0.3">
      <c r="A252" s="40" t="s">
        <v>508</v>
      </c>
      <c r="B252" s="15"/>
      <c r="C252" s="25"/>
      <c r="D252" s="15" t="s">
        <v>348</v>
      </c>
      <c r="E252" s="17"/>
      <c r="F252" s="20"/>
      <c r="G252" s="48"/>
      <c r="H252" s="45"/>
    </row>
    <row r="253" spans="1:8" ht="33" x14ac:dyDescent="0.3">
      <c r="A253" s="39" t="s">
        <v>509</v>
      </c>
      <c r="B253" s="9" t="s">
        <v>259</v>
      </c>
      <c r="C253" s="24">
        <v>37557</v>
      </c>
      <c r="D253" s="35" t="s">
        <v>349</v>
      </c>
      <c r="E253" s="17" t="s">
        <v>8</v>
      </c>
      <c r="F253" s="20">
        <v>2</v>
      </c>
      <c r="G253" s="48">
        <v>11.65</v>
      </c>
      <c r="H253" s="47">
        <f>F253*G253</f>
        <v>23.3</v>
      </c>
    </row>
    <row r="254" spans="1:8" ht="33" x14ac:dyDescent="0.3">
      <c r="A254" s="39" t="s">
        <v>510</v>
      </c>
      <c r="B254" s="9" t="s">
        <v>259</v>
      </c>
      <c r="C254" s="24">
        <v>37539</v>
      </c>
      <c r="D254" s="35" t="s">
        <v>350</v>
      </c>
      <c r="E254" s="17" t="s">
        <v>8</v>
      </c>
      <c r="F254" s="20">
        <v>1</v>
      </c>
      <c r="G254" s="48">
        <v>19.5</v>
      </c>
      <c r="H254" s="47">
        <f>F254*G254</f>
        <v>19.5</v>
      </c>
    </row>
    <row r="255" spans="1:8" ht="33.75" thickBot="1" x14ac:dyDescent="0.35">
      <c r="A255" s="39" t="s">
        <v>511</v>
      </c>
      <c r="B255" s="9" t="s">
        <v>259</v>
      </c>
      <c r="C255" s="24">
        <v>37539</v>
      </c>
      <c r="D255" s="35" t="s">
        <v>351</v>
      </c>
      <c r="E255" s="17" t="s">
        <v>8</v>
      </c>
      <c r="F255" s="20">
        <v>1</v>
      </c>
      <c r="G255" s="48">
        <v>19.5</v>
      </c>
      <c r="H255" s="47">
        <f>F255*G255</f>
        <v>19.5</v>
      </c>
    </row>
    <row r="256" spans="1:8" ht="17.25" thickBot="1" x14ac:dyDescent="0.35">
      <c r="A256" s="39"/>
      <c r="B256" s="9"/>
      <c r="C256" s="24"/>
      <c r="D256" s="9"/>
      <c r="E256" s="17"/>
      <c r="F256" s="20"/>
      <c r="G256" s="45"/>
      <c r="H256" s="67">
        <f>SUM(H249:H255)</f>
        <v>510.66</v>
      </c>
    </row>
    <row r="257" spans="1:8" ht="16.5" x14ac:dyDescent="0.3">
      <c r="A257" s="27">
        <v>16</v>
      </c>
      <c r="B257" s="28"/>
      <c r="C257" s="34"/>
      <c r="D257" s="28" t="s">
        <v>352</v>
      </c>
      <c r="E257" s="29"/>
      <c r="F257" s="37"/>
      <c r="G257" s="52"/>
      <c r="H257" s="65"/>
    </row>
    <row r="258" spans="1:8" ht="16.5" x14ac:dyDescent="0.3">
      <c r="A258" s="40" t="s">
        <v>265</v>
      </c>
      <c r="B258" s="15"/>
      <c r="C258" s="25"/>
      <c r="D258" s="15" t="s">
        <v>353</v>
      </c>
      <c r="E258" s="17"/>
      <c r="F258" s="20"/>
      <c r="G258" s="48"/>
      <c r="H258" s="45"/>
    </row>
    <row r="259" spans="1:8" ht="33" x14ac:dyDescent="0.3">
      <c r="A259" s="39" t="s">
        <v>267</v>
      </c>
      <c r="B259" s="9" t="s">
        <v>70</v>
      </c>
      <c r="C259" s="24"/>
      <c r="D259" s="35" t="s">
        <v>524</v>
      </c>
      <c r="E259" s="17" t="s">
        <v>35</v>
      </c>
      <c r="F259" s="20">
        <v>17</v>
      </c>
      <c r="G259" s="48">
        <v>34.31</v>
      </c>
      <c r="H259" s="47">
        <f t="shared" ref="H259:H265" si="8">F259*G259</f>
        <v>583.27</v>
      </c>
    </row>
    <row r="260" spans="1:8" ht="33" x14ac:dyDescent="0.3">
      <c r="A260" s="39" t="s">
        <v>268</v>
      </c>
      <c r="B260" s="9" t="s">
        <v>70</v>
      </c>
      <c r="C260" s="24"/>
      <c r="D260" s="35" t="s">
        <v>525</v>
      </c>
      <c r="E260" s="17" t="s">
        <v>35</v>
      </c>
      <c r="F260" s="20">
        <v>11.22</v>
      </c>
      <c r="G260" s="48">
        <v>51.29</v>
      </c>
      <c r="H260" s="47">
        <f t="shared" si="8"/>
        <v>575.47379999999998</v>
      </c>
    </row>
    <row r="261" spans="1:8" ht="33" x14ac:dyDescent="0.3">
      <c r="A261" s="39" t="s">
        <v>269</v>
      </c>
      <c r="B261" s="9" t="s">
        <v>70</v>
      </c>
      <c r="C261" s="24"/>
      <c r="D261" s="35" t="s">
        <v>526</v>
      </c>
      <c r="E261" s="17" t="s">
        <v>35</v>
      </c>
      <c r="F261" s="20">
        <v>21.6</v>
      </c>
      <c r="G261" s="48">
        <v>30.9</v>
      </c>
      <c r="H261" s="47">
        <f t="shared" si="8"/>
        <v>667.44</v>
      </c>
    </row>
    <row r="262" spans="1:8" ht="33" x14ac:dyDescent="0.3">
      <c r="A262" s="39" t="s">
        <v>271</v>
      </c>
      <c r="B262" s="9" t="s">
        <v>70</v>
      </c>
      <c r="C262" s="24"/>
      <c r="D262" s="35" t="s">
        <v>354</v>
      </c>
      <c r="E262" s="17" t="s">
        <v>35</v>
      </c>
      <c r="F262" s="20">
        <v>37</v>
      </c>
      <c r="G262" s="48">
        <v>6.73</v>
      </c>
      <c r="H262" s="47">
        <f t="shared" si="8"/>
        <v>249.01000000000002</v>
      </c>
    </row>
    <row r="263" spans="1:8" ht="16.5" x14ac:dyDescent="0.3">
      <c r="A263" s="39" t="s">
        <v>272</v>
      </c>
      <c r="B263" s="9" t="s">
        <v>70</v>
      </c>
      <c r="C263" s="24"/>
      <c r="D263" s="35" t="s">
        <v>355</v>
      </c>
      <c r="E263" s="17" t="s">
        <v>35</v>
      </c>
      <c r="F263" s="20">
        <v>21.1</v>
      </c>
      <c r="G263" s="48">
        <v>20.7</v>
      </c>
      <c r="H263" s="47">
        <f t="shared" si="8"/>
        <v>436.77000000000004</v>
      </c>
    </row>
    <row r="264" spans="1:8" ht="17.25" customHeight="1" x14ac:dyDescent="0.3">
      <c r="A264" s="39" t="s">
        <v>512</v>
      </c>
      <c r="B264" s="9" t="s">
        <v>70</v>
      </c>
      <c r="C264" s="24"/>
      <c r="D264" s="35" t="s">
        <v>523</v>
      </c>
      <c r="E264" s="17" t="s">
        <v>35</v>
      </c>
      <c r="F264" s="20">
        <v>1.2</v>
      </c>
      <c r="G264" s="48">
        <v>80.900000000000006</v>
      </c>
      <c r="H264" s="47">
        <f>F264*G264</f>
        <v>97.08</v>
      </c>
    </row>
    <row r="265" spans="1:8" ht="33" x14ac:dyDescent="0.3">
      <c r="A265" s="62" t="s">
        <v>522</v>
      </c>
      <c r="B265" s="56" t="s">
        <v>21</v>
      </c>
      <c r="C265" s="57" t="s">
        <v>71</v>
      </c>
      <c r="D265" s="63" t="s">
        <v>338</v>
      </c>
      <c r="E265" s="58" t="s">
        <v>4</v>
      </c>
      <c r="F265" s="59">
        <v>11.3</v>
      </c>
      <c r="G265" s="60">
        <v>23.62</v>
      </c>
      <c r="H265" s="66">
        <f t="shared" si="8"/>
        <v>266.90600000000001</v>
      </c>
    </row>
    <row r="266" spans="1:8" ht="16.5" x14ac:dyDescent="0.3">
      <c r="A266" s="40" t="s">
        <v>273</v>
      </c>
      <c r="B266" s="15"/>
      <c r="C266" s="25"/>
      <c r="D266" s="15" t="s">
        <v>356</v>
      </c>
      <c r="E266" s="17"/>
      <c r="F266" s="20"/>
      <c r="G266" s="48"/>
      <c r="H266" s="45"/>
    </row>
    <row r="267" spans="1:8" ht="33" x14ac:dyDescent="0.3">
      <c r="A267" s="39" t="s">
        <v>274</v>
      </c>
      <c r="B267" s="9" t="s">
        <v>259</v>
      </c>
      <c r="C267" s="24">
        <v>6182</v>
      </c>
      <c r="D267" s="35" t="s">
        <v>427</v>
      </c>
      <c r="E267" s="17" t="s">
        <v>4</v>
      </c>
      <c r="F267" s="20">
        <v>5.14</v>
      </c>
      <c r="G267" s="48">
        <v>109.7</v>
      </c>
      <c r="H267" s="45">
        <f>F267*G267</f>
        <v>563.85799999999995</v>
      </c>
    </row>
    <row r="268" spans="1:8" ht="33" x14ac:dyDescent="0.3">
      <c r="A268" s="39" t="s">
        <v>277</v>
      </c>
      <c r="B268" s="9" t="s">
        <v>259</v>
      </c>
      <c r="C268" s="24">
        <v>6182</v>
      </c>
      <c r="D268" s="35" t="s">
        <v>527</v>
      </c>
      <c r="E268" s="17" t="s">
        <v>4</v>
      </c>
      <c r="F268" s="20">
        <v>1.44</v>
      </c>
      <c r="G268" s="48">
        <v>109.7</v>
      </c>
      <c r="H268" s="45">
        <f>F268*G268</f>
        <v>157.96799999999999</v>
      </c>
    </row>
    <row r="269" spans="1:8" ht="49.5" x14ac:dyDescent="0.3">
      <c r="A269" s="39" t="s">
        <v>513</v>
      </c>
      <c r="B269" s="9" t="s">
        <v>70</v>
      </c>
      <c r="C269" s="24"/>
      <c r="D269" s="35" t="s">
        <v>258</v>
      </c>
      <c r="E269" s="17" t="s">
        <v>4</v>
      </c>
      <c r="F269" s="20">
        <v>13.16</v>
      </c>
      <c r="G269" s="48">
        <v>5.61</v>
      </c>
      <c r="H269" s="47">
        <f>F269*G269</f>
        <v>73.827600000000004</v>
      </c>
    </row>
    <row r="270" spans="1:8" ht="33" x14ac:dyDescent="0.3">
      <c r="A270" s="39" t="s">
        <v>514</v>
      </c>
      <c r="B270" s="9" t="s">
        <v>70</v>
      </c>
      <c r="C270" s="24"/>
      <c r="D270" s="35" t="s">
        <v>435</v>
      </c>
      <c r="E270" s="17" t="s">
        <v>4</v>
      </c>
      <c r="F270" s="20">
        <v>13.16</v>
      </c>
      <c r="G270" s="48">
        <v>16.37</v>
      </c>
      <c r="H270" s="47">
        <f>F270*G270</f>
        <v>215.42920000000001</v>
      </c>
    </row>
    <row r="271" spans="1:8" ht="49.5" x14ac:dyDescent="0.3">
      <c r="A271" s="39" t="s">
        <v>515</v>
      </c>
      <c r="B271" s="9" t="s">
        <v>70</v>
      </c>
      <c r="C271" s="24"/>
      <c r="D271" s="35" t="s">
        <v>436</v>
      </c>
      <c r="E271" s="17" t="s">
        <v>4</v>
      </c>
      <c r="F271" s="20">
        <v>15.84</v>
      </c>
      <c r="G271" s="48">
        <v>16.79</v>
      </c>
      <c r="H271" s="47">
        <f>F271*G271</f>
        <v>265.95359999999999</v>
      </c>
    </row>
    <row r="272" spans="1:8" ht="16.5" x14ac:dyDescent="0.3">
      <c r="A272" s="40" t="s">
        <v>279</v>
      </c>
      <c r="B272" s="15"/>
      <c r="C272" s="25"/>
      <c r="D272" s="15" t="s">
        <v>48</v>
      </c>
      <c r="E272" s="17"/>
      <c r="F272" s="20"/>
      <c r="G272" s="48"/>
      <c r="H272" s="45"/>
    </row>
    <row r="273" spans="1:8" ht="18.75" customHeight="1" x14ac:dyDescent="0.3">
      <c r="A273" s="39" t="s">
        <v>280</v>
      </c>
      <c r="B273" s="9" t="s">
        <v>70</v>
      </c>
      <c r="C273" s="24"/>
      <c r="D273" s="35" t="s">
        <v>357</v>
      </c>
      <c r="E273" s="17" t="s">
        <v>358</v>
      </c>
      <c r="F273" s="20">
        <v>1</v>
      </c>
      <c r="G273" s="48">
        <v>600</v>
      </c>
      <c r="H273" s="45">
        <f>F273*G273</f>
        <v>600</v>
      </c>
    </row>
    <row r="274" spans="1:8" ht="16.5" x14ac:dyDescent="0.3">
      <c r="A274" s="39" t="s">
        <v>299</v>
      </c>
      <c r="B274" s="9" t="s">
        <v>260</v>
      </c>
      <c r="C274" s="24">
        <v>88315</v>
      </c>
      <c r="D274" s="35" t="s">
        <v>359</v>
      </c>
      <c r="E274" s="17" t="s">
        <v>175</v>
      </c>
      <c r="F274" s="20">
        <v>40</v>
      </c>
      <c r="G274" s="48">
        <v>19.53</v>
      </c>
      <c r="H274" s="47">
        <f>F274*G274</f>
        <v>781.2</v>
      </c>
    </row>
    <row r="275" spans="1:8" ht="16.5" x14ac:dyDescent="0.3">
      <c r="A275" s="39" t="s">
        <v>516</v>
      </c>
      <c r="B275" s="9" t="s">
        <v>260</v>
      </c>
      <c r="C275" s="24">
        <v>88278</v>
      </c>
      <c r="D275" s="35" t="s">
        <v>360</v>
      </c>
      <c r="E275" s="17" t="s">
        <v>175</v>
      </c>
      <c r="F275" s="20">
        <v>16</v>
      </c>
      <c r="G275" s="48">
        <v>17.16</v>
      </c>
      <c r="H275" s="47">
        <f>F275*G275</f>
        <v>274.56</v>
      </c>
    </row>
    <row r="276" spans="1:8" ht="17.25" thickBot="1" x14ac:dyDescent="0.35">
      <c r="A276" s="39" t="s">
        <v>517</v>
      </c>
      <c r="B276" s="9" t="s">
        <v>260</v>
      </c>
      <c r="C276" s="24">
        <v>88273</v>
      </c>
      <c r="D276" s="35" t="s">
        <v>361</v>
      </c>
      <c r="E276" s="17" t="s">
        <v>175</v>
      </c>
      <c r="F276" s="20">
        <v>16</v>
      </c>
      <c r="G276" s="48">
        <v>18.73</v>
      </c>
      <c r="H276" s="47">
        <f>F276*G276</f>
        <v>299.68</v>
      </c>
    </row>
    <row r="277" spans="1:8" ht="17.25" thickBot="1" x14ac:dyDescent="0.35">
      <c r="A277" s="39"/>
      <c r="B277" s="9"/>
      <c r="C277" s="24"/>
      <c r="D277" s="35"/>
      <c r="E277" s="17"/>
      <c r="F277" s="20"/>
      <c r="G277" s="45"/>
      <c r="H277" s="67">
        <f>SUM(H259:H276)</f>
        <v>6108.4261999999999</v>
      </c>
    </row>
    <row r="278" spans="1:8" ht="16.5" x14ac:dyDescent="0.3">
      <c r="A278" s="27">
        <v>17</v>
      </c>
      <c r="B278" s="28"/>
      <c r="C278" s="34"/>
      <c r="D278" s="28" t="s">
        <v>369</v>
      </c>
      <c r="E278" s="29"/>
      <c r="F278" s="37"/>
      <c r="G278" s="52"/>
      <c r="H278" s="65"/>
    </row>
    <row r="279" spans="1:8" ht="16.5" x14ac:dyDescent="0.3">
      <c r="A279" s="40" t="s">
        <v>304</v>
      </c>
      <c r="B279" s="15"/>
      <c r="C279" s="25"/>
      <c r="D279" s="15" t="s">
        <v>370</v>
      </c>
      <c r="E279" s="17"/>
      <c r="F279" s="20"/>
      <c r="G279" s="48"/>
      <c r="H279" s="45"/>
    </row>
    <row r="280" spans="1:8" ht="16.5" x14ac:dyDescent="0.3">
      <c r="A280" s="39" t="s">
        <v>308</v>
      </c>
      <c r="B280" s="9" t="s">
        <v>259</v>
      </c>
      <c r="C280" s="24">
        <v>39660</v>
      </c>
      <c r="D280" s="35" t="s">
        <v>371</v>
      </c>
      <c r="E280" s="17" t="s">
        <v>35</v>
      </c>
      <c r="F280" s="20">
        <v>9.66</v>
      </c>
      <c r="G280" s="48">
        <v>21.97</v>
      </c>
      <c r="H280" s="47">
        <f>F280*G280</f>
        <v>212.2302</v>
      </c>
    </row>
    <row r="281" spans="1:8" ht="16.5" x14ac:dyDescent="0.3">
      <c r="A281" s="39" t="s">
        <v>309</v>
      </c>
      <c r="B281" s="9" t="s">
        <v>259</v>
      </c>
      <c r="C281" s="24">
        <v>39662</v>
      </c>
      <c r="D281" s="35" t="s">
        <v>372</v>
      </c>
      <c r="E281" s="17" t="s">
        <v>35</v>
      </c>
      <c r="F281" s="20">
        <v>9.66</v>
      </c>
      <c r="G281" s="48">
        <v>10.53</v>
      </c>
      <c r="H281" s="47">
        <f>F281*G281</f>
        <v>101.71979999999999</v>
      </c>
    </row>
    <row r="282" spans="1:8" ht="16.5" x14ac:dyDescent="0.3">
      <c r="A282" s="39" t="s">
        <v>311</v>
      </c>
      <c r="B282" s="9" t="s">
        <v>259</v>
      </c>
      <c r="C282" s="24">
        <v>39664</v>
      </c>
      <c r="D282" s="35" t="s">
        <v>373</v>
      </c>
      <c r="E282" s="17" t="s">
        <v>35</v>
      </c>
      <c r="F282" s="20">
        <v>24.36</v>
      </c>
      <c r="G282" s="48">
        <v>16.2</v>
      </c>
      <c r="H282" s="47">
        <f>F282*G282</f>
        <v>394.63199999999995</v>
      </c>
    </row>
    <row r="283" spans="1:8" ht="16.5" x14ac:dyDescent="0.3">
      <c r="A283" s="39" t="s">
        <v>316</v>
      </c>
      <c r="B283" s="9" t="s">
        <v>70</v>
      </c>
      <c r="C283" s="24"/>
      <c r="D283" s="35" t="s">
        <v>374</v>
      </c>
      <c r="E283" s="17" t="s">
        <v>35</v>
      </c>
      <c r="F283" s="20">
        <v>24.36</v>
      </c>
      <c r="G283" s="48">
        <v>15.48</v>
      </c>
      <c r="H283" s="45">
        <f>F283*G283</f>
        <v>377.09280000000001</v>
      </c>
    </row>
    <row r="284" spans="1:8" ht="17.25" thickBot="1" x14ac:dyDescent="0.35">
      <c r="A284" s="39" t="s">
        <v>317</v>
      </c>
      <c r="B284" s="9" t="s">
        <v>70</v>
      </c>
      <c r="C284" s="24"/>
      <c r="D284" s="35" t="s">
        <v>375</v>
      </c>
      <c r="E284" s="17" t="s">
        <v>8</v>
      </c>
      <c r="F284" s="20">
        <v>2</v>
      </c>
      <c r="G284" s="48">
        <v>3.77</v>
      </c>
      <c r="H284" s="47">
        <f>F284*G284</f>
        <v>7.54</v>
      </c>
    </row>
    <row r="285" spans="1:8" ht="17.25" thickBot="1" x14ac:dyDescent="0.35">
      <c r="A285" s="39"/>
      <c r="B285" s="9"/>
      <c r="C285" s="24"/>
      <c r="D285" s="35"/>
      <c r="E285" s="17"/>
      <c r="F285" s="20"/>
      <c r="G285" s="78"/>
      <c r="H285" s="67">
        <f>SUM(H280:H284)</f>
        <v>1093.2147999999997</v>
      </c>
    </row>
    <row r="286" spans="1:8" ht="16.5" x14ac:dyDescent="0.3">
      <c r="A286" s="27">
        <v>18</v>
      </c>
      <c r="B286" s="28"/>
      <c r="C286" s="34"/>
      <c r="D286" s="28" t="s">
        <v>362</v>
      </c>
      <c r="E286" s="29"/>
      <c r="F286" s="37"/>
      <c r="G286" s="52"/>
      <c r="H286" s="65"/>
    </row>
    <row r="287" spans="1:8" ht="16.5" x14ac:dyDescent="0.3">
      <c r="A287" s="40" t="s">
        <v>342</v>
      </c>
      <c r="B287" s="15"/>
      <c r="C287" s="25"/>
      <c r="D287" s="15" t="s">
        <v>363</v>
      </c>
      <c r="E287" s="17"/>
      <c r="F287" s="20"/>
      <c r="G287" s="48"/>
      <c r="H287" s="45"/>
    </row>
    <row r="288" spans="1:8" ht="17.25" thickBot="1" x14ac:dyDescent="0.35">
      <c r="A288" s="39" t="s">
        <v>344</v>
      </c>
      <c r="B288" s="9" t="s">
        <v>260</v>
      </c>
      <c r="C288" s="108">
        <v>9537</v>
      </c>
      <c r="D288" s="35" t="s">
        <v>364</v>
      </c>
      <c r="E288" s="17" t="s">
        <v>4</v>
      </c>
      <c r="F288" s="20">
        <v>91.25</v>
      </c>
      <c r="G288" s="48">
        <v>2.23</v>
      </c>
      <c r="H288" s="47">
        <f>F288*G288</f>
        <v>203.48750000000001</v>
      </c>
    </row>
    <row r="289" spans="1:8" ht="17.25" thickBot="1" x14ac:dyDescent="0.35">
      <c r="A289" s="39"/>
      <c r="B289" s="9"/>
      <c r="C289" s="24"/>
      <c r="D289" s="35"/>
      <c r="E289" s="22"/>
      <c r="F289" s="36"/>
      <c r="G289" s="47"/>
      <c r="H289" s="67">
        <f>SUM(H288)</f>
        <v>203.48750000000001</v>
      </c>
    </row>
    <row r="290" spans="1:8" ht="22.5" customHeight="1" thickBot="1" x14ac:dyDescent="0.3">
      <c r="E290" s="163" t="s">
        <v>518</v>
      </c>
      <c r="F290" s="164"/>
      <c r="G290" s="165"/>
      <c r="H290" s="110">
        <f>H42+H51+H56+H62+H70+H81+H85+H92+H121+H138+H159+H168+H216+H246+H256+H277+H285+H289</f>
        <v>89395.531900000016</v>
      </c>
    </row>
    <row r="291" spans="1:8" ht="37.5" customHeight="1" thickBot="1" x14ac:dyDescent="0.3">
      <c r="E291" s="160" t="s">
        <v>519</v>
      </c>
      <c r="F291" s="161"/>
      <c r="G291" s="162"/>
      <c r="H291" s="110">
        <f>H290*22.32%+H290</f>
        <v>109348.61462008001</v>
      </c>
    </row>
    <row r="292" spans="1:8" ht="1.5" customHeight="1" thickBot="1" x14ac:dyDescent="0.3">
      <c r="A292" s="109"/>
      <c r="B292" s="109"/>
      <c r="C292" s="109"/>
      <c r="D292" s="109"/>
      <c r="E292" s="109"/>
      <c r="F292" s="109"/>
      <c r="G292" s="109"/>
      <c r="H292" s="109"/>
    </row>
    <row r="293" spans="1:8" ht="282" customHeight="1" x14ac:dyDescent="0.25">
      <c r="A293" s="7"/>
      <c r="B293" s="7"/>
      <c r="C293" s="7"/>
      <c r="D293" s="7"/>
      <c r="E293" s="7"/>
      <c r="F293" s="7"/>
      <c r="G293" s="7"/>
      <c r="H293" s="7"/>
    </row>
    <row r="294" spans="1:8" ht="18.75" customHeight="1" x14ac:dyDescent="0.25">
      <c r="A294" s="183" t="s">
        <v>401</v>
      </c>
      <c r="B294" s="183"/>
      <c r="C294" s="183"/>
      <c r="D294" s="183"/>
      <c r="E294" s="183"/>
      <c r="F294" s="183"/>
      <c r="G294" s="183"/>
      <c r="H294" s="183"/>
    </row>
    <row r="295" spans="1:8" ht="15.75" x14ac:dyDescent="0.25">
      <c r="A295" s="98" t="s">
        <v>0</v>
      </c>
      <c r="B295" s="98"/>
      <c r="C295" s="98"/>
      <c r="D295" s="98"/>
      <c r="E295" s="98"/>
      <c r="F295" s="99"/>
      <c r="G295" s="184"/>
      <c r="H295" s="185"/>
    </row>
    <row r="296" spans="1:8" ht="15.75" x14ac:dyDescent="0.25">
      <c r="A296" s="98" t="s">
        <v>224</v>
      </c>
      <c r="B296" s="98"/>
      <c r="C296" s="98"/>
      <c r="D296" s="98"/>
      <c r="E296" s="98"/>
      <c r="F296" s="99"/>
      <c r="G296" s="178" t="s">
        <v>399</v>
      </c>
      <c r="H296" s="178"/>
    </row>
    <row r="297" spans="1:8" x14ac:dyDescent="0.25">
      <c r="A297" s="170" t="s">
        <v>406</v>
      </c>
      <c r="B297" s="170"/>
      <c r="C297" s="170"/>
      <c r="D297" s="170"/>
      <c r="E297" s="170"/>
      <c r="F297" s="170"/>
      <c r="G297" s="170"/>
      <c r="H297" s="186"/>
    </row>
    <row r="298" spans="1:8" ht="15.75" thickBot="1" x14ac:dyDescent="0.3">
      <c r="A298" s="187"/>
      <c r="B298" s="187"/>
      <c r="C298" s="187"/>
      <c r="D298" s="187"/>
      <c r="E298" s="187"/>
      <c r="F298" s="187"/>
      <c r="G298" s="187"/>
      <c r="H298" s="188"/>
    </row>
    <row r="299" spans="1:8" x14ac:dyDescent="0.25">
      <c r="E299" s="7"/>
      <c r="F299" s="7"/>
      <c r="G299" s="7"/>
      <c r="H299" s="7"/>
    </row>
    <row r="300" spans="1:8" x14ac:dyDescent="0.25">
      <c r="A300" s="192" t="s">
        <v>379</v>
      </c>
      <c r="B300" s="192"/>
      <c r="C300" s="192"/>
      <c r="D300" s="79"/>
      <c r="E300" s="193" t="s">
        <v>407</v>
      </c>
      <c r="F300" s="193"/>
      <c r="G300" s="193"/>
      <c r="H300" s="193"/>
    </row>
    <row r="301" spans="1:8" ht="30" x14ac:dyDescent="0.25">
      <c r="A301" s="80" t="s">
        <v>380</v>
      </c>
      <c r="B301" s="81" t="s">
        <v>1</v>
      </c>
      <c r="C301" s="82" t="s">
        <v>405</v>
      </c>
      <c r="D301" s="79"/>
      <c r="E301" s="194"/>
      <c r="F301" s="194"/>
      <c r="G301" s="194"/>
      <c r="H301" s="194"/>
    </row>
    <row r="302" spans="1:8" ht="30" x14ac:dyDescent="0.25">
      <c r="A302" s="83" t="s">
        <v>381</v>
      </c>
      <c r="B302" s="84" t="s">
        <v>382</v>
      </c>
      <c r="C302" s="85">
        <v>4.8899999999999999E-2</v>
      </c>
      <c r="D302" s="104"/>
      <c r="E302" s="193" t="s">
        <v>408</v>
      </c>
      <c r="F302" s="193"/>
      <c r="G302" s="193"/>
      <c r="H302" s="193"/>
    </row>
    <row r="303" spans="1:8" ht="30" x14ac:dyDescent="0.25">
      <c r="A303" s="86" t="s">
        <v>383</v>
      </c>
      <c r="B303" s="87" t="s">
        <v>384</v>
      </c>
      <c r="C303" s="85">
        <v>5.8999999999999999E-3</v>
      </c>
      <c r="D303" s="104"/>
      <c r="E303" s="194"/>
      <c r="F303" s="194"/>
      <c r="G303" s="194"/>
      <c r="H303" s="194"/>
    </row>
    <row r="304" spans="1:8" ht="30" x14ac:dyDescent="0.25">
      <c r="A304" s="83" t="s">
        <v>385</v>
      </c>
      <c r="B304" s="84" t="s">
        <v>386</v>
      </c>
      <c r="C304" s="85">
        <v>1.1899999999999999E-2</v>
      </c>
      <c r="D304" s="104"/>
      <c r="E304" s="196" t="s">
        <v>409</v>
      </c>
      <c r="F304" s="196"/>
      <c r="G304" s="196"/>
      <c r="H304" s="196"/>
    </row>
    <row r="305" spans="1:8" x14ac:dyDescent="0.25">
      <c r="A305" s="86" t="s">
        <v>388</v>
      </c>
      <c r="B305" s="89" t="s">
        <v>389</v>
      </c>
      <c r="C305" s="85">
        <v>6.9500000000000006E-2</v>
      </c>
      <c r="D305" s="104"/>
      <c r="E305" s="193" t="s">
        <v>410</v>
      </c>
      <c r="F305" s="193"/>
      <c r="G305" s="193"/>
      <c r="H305" s="193"/>
    </row>
    <row r="306" spans="1:8" x14ac:dyDescent="0.25">
      <c r="A306" s="90"/>
      <c r="B306" s="91" t="s">
        <v>391</v>
      </c>
      <c r="C306" s="85">
        <v>0.03</v>
      </c>
      <c r="D306" s="104"/>
      <c r="E306" s="194"/>
      <c r="F306" s="194"/>
      <c r="G306" s="194"/>
      <c r="H306" s="194"/>
    </row>
    <row r="307" spans="1:8" x14ac:dyDescent="0.25">
      <c r="A307" s="90"/>
      <c r="B307" s="91" t="s">
        <v>393</v>
      </c>
      <c r="C307" s="85">
        <v>0.03</v>
      </c>
      <c r="D307" s="104"/>
      <c r="E307" s="197" t="s">
        <v>411</v>
      </c>
      <c r="F307" s="197"/>
      <c r="G307" s="197"/>
      <c r="H307" s="197"/>
    </row>
    <row r="308" spans="1:8" x14ac:dyDescent="0.25">
      <c r="A308" s="90"/>
      <c r="B308" s="91" t="s">
        <v>394</v>
      </c>
      <c r="C308" s="85">
        <v>6.5000000000000006E-3</v>
      </c>
      <c r="D308" s="104"/>
      <c r="E308" s="194"/>
      <c r="F308" s="194"/>
      <c r="G308" s="194"/>
      <c r="H308" s="194"/>
    </row>
    <row r="309" spans="1:8" ht="30" x14ac:dyDescent="0.25">
      <c r="A309" s="92" t="s">
        <v>395</v>
      </c>
      <c r="B309" s="93" t="s">
        <v>396</v>
      </c>
      <c r="C309" s="94">
        <f>(SUM(C306:C308))</f>
        <v>6.6500000000000004E-2</v>
      </c>
      <c r="D309" s="104"/>
      <c r="E309" s="104"/>
      <c r="F309" s="104"/>
      <c r="G309" s="104"/>
      <c r="H309" s="104"/>
    </row>
    <row r="310" spans="1:8" x14ac:dyDescent="0.25">
      <c r="A310" s="95" t="s">
        <v>397</v>
      </c>
      <c r="B310" s="95" t="s">
        <v>398</v>
      </c>
      <c r="C310" s="96">
        <f>((((1+C302)*(1+C303)*(1+C304)*(1+C305))/(1-C309))-1)</f>
        <v>0.22318727977096486</v>
      </c>
      <c r="D310" s="104"/>
      <c r="E310" s="105"/>
      <c r="F310" s="198" t="s">
        <v>387</v>
      </c>
      <c r="G310" s="198"/>
      <c r="H310" s="105"/>
    </row>
    <row r="311" spans="1:8" x14ac:dyDescent="0.25">
      <c r="E311" s="105"/>
      <c r="F311" s="189" t="s">
        <v>390</v>
      </c>
      <c r="G311" s="189"/>
      <c r="H311" s="190">
        <v>-1</v>
      </c>
    </row>
    <row r="312" spans="1:8" x14ac:dyDescent="0.25">
      <c r="E312" s="105"/>
      <c r="F312" s="191" t="s">
        <v>392</v>
      </c>
      <c r="G312" s="191"/>
      <c r="H312" s="190"/>
    </row>
    <row r="313" spans="1:8" x14ac:dyDescent="0.25">
      <c r="E313" s="105"/>
      <c r="F313" s="105"/>
      <c r="G313" s="105"/>
      <c r="H313" s="105"/>
    </row>
    <row r="314" spans="1:8" x14ac:dyDescent="0.25">
      <c r="E314" s="88"/>
      <c r="F314" s="88"/>
      <c r="G314" s="88"/>
      <c r="H314" s="88"/>
    </row>
    <row r="315" spans="1:8" x14ac:dyDescent="0.25">
      <c r="E315" s="88"/>
      <c r="F315" s="88"/>
      <c r="G315" s="88"/>
      <c r="H315" s="88"/>
    </row>
    <row r="316" spans="1:8" x14ac:dyDescent="0.25">
      <c r="A316" s="195" t="s">
        <v>413</v>
      </c>
      <c r="B316" s="195"/>
      <c r="C316" s="195"/>
      <c r="D316" s="195"/>
      <c r="E316" s="195"/>
      <c r="F316" s="195"/>
      <c r="G316" s="195"/>
    </row>
    <row r="317" spans="1:8" x14ac:dyDescent="0.25">
      <c r="A317" s="195"/>
      <c r="B317" s="195"/>
      <c r="C317" s="195"/>
      <c r="D317" s="195"/>
      <c r="E317" s="195"/>
      <c r="F317" s="195"/>
      <c r="G317" s="195"/>
    </row>
    <row r="318" spans="1:8" ht="17.25" customHeight="1" x14ac:dyDescent="0.25">
      <c r="A318" s="195"/>
      <c r="B318" s="195"/>
      <c r="C318" s="195"/>
      <c r="D318" s="195"/>
      <c r="E318" s="195"/>
      <c r="F318" s="195"/>
      <c r="G318" s="195"/>
    </row>
    <row r="319" spans="1:8" ht="0.75" hidden="1" customHeight="1" x14ac:dyDescent="0.25">
      <c r="A319" s="195"/>
      <c r="B319" s="195"/>
      <c r="C319" s="195"/>
      <c r="D319" s="195"/>
      <c r="E319" s="195"/>
      <c r="F319" s="195"/>
      <c r="G319" s="195"/>
    </row>
  </sheetData>
  <mergeCells count="29">
    <mergeCell ref="A316:G319"/>
    <mergeCell ref="E302:H303"/>
    <mergeCell ref="E304:H304"/>
    <mergeCell ref="E305:H306"/>
    <mergeCell ref="E307:H308"/>
    <mergeCell ref="F310:G310"/>
    <mergeCell ref="A294:H294"/>
    <mergeCell ref="G295:H295"/>
    <mergeCell ref="G296:H296"/>
    <mergeCell ref="A297:H298"/>
    <mergeCell ref="F311:G311"/>
    <mergeCell ref="H311:H312"/>
    <mergeCell ref="F312:G312"/>
    <mergeCell ref="A300:C300"/>
    <mergeCell ref="E300:H301"/>
    <mergeCell ref="E291:G291"/>
    <mergeCell ref="E290:G290"/>
    <mergeCell ref="A1:H1"/>
    <mergeCell ref="G6:H6"/>
    <mergeCell ref="A6:A7"/>
    <mergeCell ref="B6:B7"/>
    <mergeCell ref="C6:C7"/>
    <mergeCell ref="D6:D7"/>
    <mergeCell ref="E6:E7"/>
    <mergeCell ref="F6:F7"/>
    <mergeCell ref="G2:H2"/>
    <mergeCell ref="G3:H3"/>
    <mergeCell ref="A4:F4"/>
    <mergeCell ref="A5:H5"/>
  </mergeCells>
  <pageMargins left="0.25" right="0.25" top="0.80729166666666663" bottom="0.80729166666666663" header="0.3" footer="0.32291666666666669"/>
  <pageSetup paperSize="9" orientation="landscape" r:id="rId1"/>
  <headerFooter>
    <oddHeader>&amp;R&amp;"ISOCPEUR,Regular"&amp;8&amp;K00-027ARQUITETOS:
Aryadne de Albuquerque
João Antonio T. dos Santos</oddHeader>
    <oddFooter>&amp;C&amp;"Arial Narrow,Normal"&amp;10&amp;K00-023Página &amp;P&amp;R&amp;"ISOCPEUR,Regular"&amp;8&amp;K00-022
Av. Monteiro Lobato, 1214, Aki Corporações Sala 05
Maringá. Paraná. Brasil
(44) 3123-8800 – (44) 9839-8500 – (44) 9818-7902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Layout" zoomScaleNormal="100" workbookViewId="0">
      <selection activeCell="D7" sqref="D7:D8"/>
    </sheetView>
  </sheetViews>
  <sheetFormatPr defaultRowHeight="15" x14ac:dyDescent="0.25"/>
  <cols>
    <col min="1" max="1" width="4.85546875" customWidth="1"/>
    <col min="2" max="2" width="24.5703125" customWidth="1"/>
    <col min="3" max="3" width="7.140625" customWidth="1"/>
    <col min="4" max="4" width="12.5703125" customWidth="1"/>
    <col min="5" max="5" width="11.85546875" customWidth="1"/>
    <col min="6" max="6" width="11.5703125" customWidth="1"/>
    <col min="7" max="7" width="11.28515625" customWidth="1"/>
    <col min="8" max="8" width="11.42578125" customWidth="1"/>
    <col min="9" max="9" width="11.7109375" customWidth="1"/>
    <col min="10" max="10" width="12.28515625" customWidth="1"/>
    <col min="11" max="11" width="11.28515625" customWidth="1"/>
    <col min="12" max="12" width="11.5703125" customWidth="1"/>
  </cols>
  <sheetData>
    <row r="1" spans="1:12" ht="16.5" thickBot="1" x14ac:dyDescent="0.3">
      <c r="A1" s="166" t="s">
        <v>583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216"/>
    </row>
    <row r="2" spans="1:12" ht="22.5" customHeight="1" x14ac:dyDescent="0.2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5"/>
      <c r="K2" s="225" t="s">
        <v>597</v>
      </c>
      <c r="L2" s="172" t="s">
        <v>595</v>
      </c>
    </row>
    <row r="3" spans="1:12" ht="25.5" customHeight="1" thickBot="1" x14ac:dyDescent="0.3">
      <c r="A3" s="116" t="s">
        <v>224</v>
      </c>
      <c r="B3" s="116"/>
      <c r="C3" s="116"/>
      <c r="D3" s="116"/>
      <c r="E3" s="116"/>
      <c r="F3" s="116"/>
      <c r="G3" s="116"/>
      <c r="H3" s="116"/>
      <c r="I3" s="116"/>
      <c r="J3" s="117"/>
      <c r="K3" s="226"/>
      <c r="L3" s="171"/>
    </row>
    <row r="4" spans="1:12" ht="25.5" customHeight="1" thickBot="1" x14ac:dyDescent="0.3">
      <c r="A4" s="223" t="s">
        <v>437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4"/>
    </row>
    <row r="5" spans="1:12" ht="15.75" x14ac:dyDescent="0.25">
      <c r="A5" s="218" t="s">
        <v>1</v>
      </c>
      <c r="B5" s="218" t="s">
        <v>577</v>
      </c>
      <c r="C5" s="118" t="s">
        <v>572</v>
      </c>
      <c r="D5" s="118" t="s">
        <v>573</v>
      </c>
      <c r="E5" s="217" t="s">
        <v>580</v>
      </c>
      <c r="F5" s="217"/>
      <c r="G5" s="217"/>
      <c r="H5" s="217"/>
      <c r="I5" s="217"/>
      <c r="J5" s="217"/>
      <c r="K5" s="217"/>
      <c r="L5" s="217"/>
    </row>
    <row r="6" spans="1:12" ht="16.5" thickBot="1" x14ac:dyDescent="0.3">
      <c r="A6" s="219"/>
      <c r="B6" s="219"/>
      <c r="C6" s="119" t="s">
        <v>578</v>
      </c>
      <c r="D6" s="119" t="s">
        <v>579</v>
      </c>
      <c r="E6" s="120" t="s">
        <v>571</v>
      </c>
      <c r="F6" s="120" t="s">
        <v>574</v>
      </c>
      <c r="G6" s="120" t="s">
        <v>575</v>
      </c>
      <c r="H6" s="120" t="s">
        <v>576</v>
      </c>
      <c r="I6" s="120" t="s">
        <v>585</v>
      </c>
      <c r="J6" s="120" t="s">
        <v>586</v>
      </c>
      <c r="K6" s="120" t="s">
        <v>587</v>
      </c>
      <c r="L6" s="120" t="s">
        <v>588</v>
      </c>
    </row>
    <row r="7" spans="1:12" ht="16.5" x14ac:dyDescent="0.25">
      <c r="A7" s="220">
        <v>1</v>
      </c>
      <c r="B7" s="221" t="s">
        <v>62</v>
      </c>
      <c r="C7" s="222">
        <f>((D7*100/100)/D43)</f>
        <v>8.3037965569731101E-2</v>
      </c>
      <c r="D7" s="206">
        <f>ORÇAMENTO!H42</f>
        <v>7423.2231000000011</v>
      </c>
      <c r="E7" s="121">
        <f>D7</f>
        <v>7423.2231000000011</v>
      </c>
      <c r="F7" s="132"/>
      <c r="G7" s="132"/>
      <c r="H7" s="132"/>
      <c r="I7" s="132"/>
      <c r="J7" s="122"/>
      <c r="K7" s="123"/>
      <c r="L7" s="122"/>
    </row>
    <row r="8" spans="1:12" ht="19.5" customHeight="1" x14ac:dyDescent="0.25">
      <c r="A8" s="199"/>
      <c r="B8" s="210"/>
      <c r="C8" s="215"/>
      <c r="D8" s="212"/>
      <c r="E8" s="124">
        <v>1</v>
      </c>
      <c r="F8" s="133"/>
      <c r="G8" s="133"/>
      <c r="H8" s="133"/>
      <c r="I8" s="133"/>
      <c r="J8" s="125"/>
      <c r="K8" s="126"/>
      <c r="L8" s="125"/>
    </row>
    <row r="9" spans="1:12" ht="16.5" x14ac:dyDescent="0.25">
      <c r="A9" s="199">
        <v>2</v>
      </c>
      <c r="B9" s="213" t="s">
        <v>261</v>
      </c>
      <c r="C9" s="214">
        <f>(D9*100/100)/D43</f>
        <v>2.3191219470779834E-2</v>
      </c>
      <c r="D9" s="205">
        <f>ORÇAMENTO!H51</f>
        <v>2073.1914000000002</v>
      </c>
      <c r="E9" s="127">
        <f>E10*D9</f>
        <v>621.95742000000007</v>
      </c>
      <c r="F9" s="127">
        <f>D9*F10</f>
        <v>1451.23398</v>
      </c>
      <c r="G9" s="128"/>
      <c r="H9" s="128"/>
      <c r="I9" s="128"/>
      <c r="J9" s="128"/>
      <c r="K9" s="129"/>
      <c r="L9" s="129"/>
    </row>
    <row r="10" spans="1:12" ht="16.5" x14ac:dyDescent="0.25">
      <c r="A10" s="199"/>
      <c r="B10" s="213"/>
      <c r="C10" s="215"/>
      <c r="D10" s="212"/>
      <c r="E10" s="130">
        <v>0.3</v>
      </c>
      <c r="F10" s="131">
        <v>0.7</v>
      </c>
      <c r="G10" s="125"/>
      <c r="H10" s="125"/>
      <c r="I10" s="125"/>
      <c r="J10" s="125"/>
      <c r="K10" s="136"/>
      <c r="L10" s="125"/>
    </row>
    <row r="11" spans="1:12" ht="16.5" x14ac:dyDescent="0.25">
      <c r="A11" s="199">
        <v>3</v>
      </c>
      <c r="B11" s="213" t="s">
        <v>72</v>
      </c>
      <c r="C11" s="214">
        <f>(D11*100/100)/D43</f>
        <v>1.2410463659873361E-2</v>
      </c>
      <c r="D11" s="205">
        <f>ORÇAMENTO!H56</f>
        <v>1109.44</v>
      </c>
      <c r="E11" s="129"/>
      <c r="F11" s="129"/>
      <c r="G11" s="129">
        <f>G12*D11</f>
        <v>554.72</v>
      </c>
      <c r="H11" s="129">
        <f>H12*D11</f>
        <v>554.72</v>
      </c>
      <c r="I11" s="129"/>
      <c r="J11" s="132"/>
      <c r="K11" s="129"/>
      <c r="L11" s="135"/>
    </row>
    <row r="12" spans="1:12" ht="16.5" x14ac:dyDescent="0.25">
      <c r="A12" s="199"/>
      <c r="B12" s="213"/>
      <c r="C12" s="215"/>
      <c r="D12" s="212"/>
      <c r="E12" s="125"/>
      <c r="F12" s="125"/>
      <c r="G12" s="130">
        <v>0.5</v>
      </c>
      <c r="H12" s="130">
        <v>0.5</v>
      </c>
      <c r="I12" s="125"/>
      <c r="J12" s="133"/>
      <c r="K12" s="136"/>
      <c r="L12" s="126"/>
    </row>
    <row r="13" spans="1:12" ht="16.5" x14ac:dyDescent="0.25">
      <c r="A13" s="199">
        <v>4</v>
      </c>
      <c r="B13" s="213" t="s">
        <v>77</v>
      </c>
      <c r="C13" s="214">
        <f>(D13*100/100)/D43</f>
        <v>5.1662963481958986E-2</v>
      </c>
      <c r="D13" s="205">
        <f>ORÇAMENTO!H62</f>
        <v>4618.4381000000003</v>
      </c>
      <c r="E13" s="129"/>
      <c r="F13" s="129">
        <f>F14*D13</f>
        <v>1385.53143</v>
      </c>
      <c r="G13" s="129">
        <f>G14*D13</f>
        <v>1616.4533349999999</v>
      </c>
      <c r="H13" s="129">
        <f>D13*H14</f>
        <v>1616.4533349999999</v>
      </c>
      <c r="I13" s="129"/>
      <c r="J13" s="132"/>
      <c r="K13" s="129"/>
      <c r="L13" s="135"/>
    </row>
    <row r="14" spans="1:12" ht="16.5" x14ac:dyDescent="0.25">
      <c r="A14" s="199"/>
      <c r="B14" s="213"/>
      <c r="C14" s="215"/>
      <c r="D14" s="212"/>
      <c r="E14" s="125"/>
      <c r="F14" s="130">
        <v>0.3</v>
      </c>
      <c r="G14" s="130">
        <v>0.35</v>
      </c>
      <c r="H14" s="130">
        <v>0.35</v>
      </c>
      <c r="I14" s="125"/>
      <c r="J14" s="138"/>
      <c r="K14" s="136"/>
      <c r="L14" s="126"/>
    </row>
    <row r="15" spans="1:12" ht="16.5" x14ac:dyDescent="0.25">
      <c r="A15" s="199">
        <v>5</v>
      </c>
      <c r="B15" s="213" t="s">
        <v>113</v>
      </c>
      <c r="C15" s="214">
        <f>(D15*100/100)/D43</f>
        <v>0.18933390338717812</v>
      </c>
      <c r="D15" s="205">
        <f>ORÇAMENTO!H70</f>
        <v>16925.605000000003</v>
      </c>
      <c r="E15" s="129"/>
      <c r="F15" s="129"/>
      <c r="G15" s="129">
        <f>G16*D15</f>
        <v>3385.121000000001</v>
      </c>
      <c r="H15" s="129">
        <f>H16*D15</f>
        <v>6770.242000000002</v>
      </c>
      <c r="I15" s="132">
        <f>I16*D15</f>
        <v>6770.242000000002</v>
      </c>
      <c r="J15" s="129"/>
      <c r="K15" s="129"/>
      <c r="L15" s="135"/>
    </row>
    <row r="16" spans="1:12" ht="16.5" x14ac:dyDescent="0.25">
      <c r="A16" s="199"/>
      <c r="B16" s="213"/>
      <c r="C16" s="215"/>
      <c r="D16" s="212"/>
      <c r="E16" s="125"/>
      <c r="F16" s="125"/>
      <c r="G16" s="130">
        <v>0.2</v>
      </c>
      <c r="H16" s="130">
        <v>0.4</v>
      </c>
      <c r="I16" s="130">
        <v>0.4</v>
      </c>
      <c r="J16" s="136"/>
      <c r="K16" s="136"/>
      <c r="L16" s="126"/>
    </row>
    <row r="17" spans="1:12" ht="16.5" x14ac:dyDescent="0.25">
      <c r="A17" s="199">
        <v>6</v>
      </c>
      <c r="B17" s="201" t="s">
        <v>95</v>
      </c>
      <c r="C17" s="214">
        <f>(D17*100/100)/D43</f>
        <v>4.9524566898404447E-2</v>
      </c>
      <c r="D17" s="205">
        <f>ORÇAMENTO!H81</f>
        <v>4427.2749999999996</v>
      </c>
      <c r="E17" s="129"/>
      <c r="F17" s="129">
        <f>F18*D17</f>
        <v>1770.9099999999999</v>
      </c>
      <c r="G17" s="129">
        <f>G18*D17</f>
        <v>1770.9099999999999</v>
      </c>
      <c r="H17" s="129">
        <f>H18*D17</f>
        <v>885.45499999999993</v>
      </c>
      <c r="I17" s="132"/>
      <c r="J17" s="129"/>
      <c r="K17" s="129"/>
      <c r="L17" s="135"/>
    </row>
    <row r="18" spans="1:12" ht="16.5" x14ac:dyDescent="0.25">
      <c r="A18" s="199"/>
      <c r="B18" s="210"/>
      <c r="C18" s="215"/>
      <c r="D18" s="212"/>
      <c r="E18" s="125"/>
      <c r="F18" s="130">
        <v>0.4</v>
      </c>
      <c r="G18" s="130">
        <v>0.4</v>
      </c>
      <c r="H18" s="130">
        <v>0.2</v>
      </c>
      <c r="I18" s="133"/>
      <c r="J18" s="136"/>
      <c r="K18" s="125"/>
      <c r="L18" s="126"/>
    </row>
    <row r="19" spans="1:12" ht="16.5" x14ac:dyDescent="0.25">
      <c r="A19" s="199">
        <v>7</v>
      </c>
      <c r="B19" s="213" t="s">
        <v>107</v>
      </c>
      <c r="C19" s="214">
        <f>(D19*100/100)/D43</f>
        <v>7.2043623021387252E-3</v>
      </c>
      <c r="D19" s="205">
        <f>ORÇAMENTO!H85</f>
        <v>644.03779999999995</v>
      </c>
      <c r="E19" s="129"/>
      <c r="F19" s="129"/>
      <c r="G19" s="129">
        <f>D19</f>
        <v>644.03779999999995</v>
      </c>
      <c r="H19" s="129"/>
      <c r="I19" s="132"/>
      <c r="J19" s="129"/>
      <c r="K19" s="139"/>
      <c r="L19" s="129"/>
    </row>
    <row r="20" spans="1:12" ht="16.5" x14ac:dyDescent="0.25">
      <c r="A20" s="199"/>
      <c r="B20" s="213"/>
      <c r="C20" s="215"/>
      <c r="D20" s="212"/>
      <c r="E20" s="125"/>
      <c r="F20" s="125"/>
      <c r="G20" s="130">
        <v>1</v>
      </c>
      <c r="H20" s="125"/>
      <c r="I20" s="133"/>
      <c r="J20" s="125"/>
      <c r="K20" s="126"/>
      <c r="L20" s="136"/>
    </row>
    <row r="21" spans="1:12" ht="16.5" x14ac:dyDescent="0.25">
      <c r="A21" s="199">
        <v>8</v>
      </c>
      <c r="B21" s="213" t="s">
        <v>94</v>
      </c>
      <c r="C21" s="214">
        <f>(D21*100/100)/D43</f>
        <v>3.1734471955191753E-3</v>
      </c>
      <c r="D21" s="205">
        <f>ORÇAMENTO!H92</f>
        <v>283.69200000000001</v>
      </c>
      <c r="E21" s="129"/>
      <c r="F21" s="129"/>
      <c r="G21" s="129"/>
      <c r="H21" s="129"/>
      <c r="I21" s="129">
        <f>I22*D21</f>
        <v>141.846</v>
      </c>
      <c r="J21" s="128">
        <f>J22*D21</f>
        <v>141.846</v>
      </c>
      <c r="K21" s="132"/>
      <c r="L21" s="129"/>
    </row>
    <row r="22" spans="1:12" ht="16.5" x14ac:dyDescent="0.25">
      <c r="A22" s="199"/>
      <c r="B22" s="213"/>
      <c r="C22" s="215"/>
      <c r="D22" s="212"/>
      <c r="E22" s="125"/>
      <c r="F22" s="125"/>
      <c r="G22" s="125"/>
      <c r="H22" s="125"/>
      <c r="I22" s="130">
        <v>0.5</v>
      </c>
      <c r="J22" s="130">
        <v>0.5</v>
      </c>
      <c r="K22" s="138"/>
      <c r="L22" s="136"/>
    </row>
    <row r="23" spans="1:12" ht="16.5" x14ac:dyDescent="0.25">
      <c r="A23" s="199">
        <v>9</v>
      </c>
      <c r="B23" s="201" t="s">
        <v>131</v>
      </c>
      <c r="C23" s="214">
        <f>(D23*100/100)/D43</f>
        <v>5.0957443880928453E-2</v>
      </c>
      <c r="D23" s="205">
        <f>ORÇAMENTO!H121</f>
        <v>4555.3678</v>
      </c>
      <c r="E23" s="129"/>
      <c r="F23" s="129"/>
      <c r="G23" s="129"/>
      <c r="H23" s="129">
        <f>H24*D23</f>
        <v>911.07356000000004</v>
      </c>
      <c r="I23" s="129">
        <f>I24*D23</f>
        <v>1366.61034</v>
      </c>
      <c r="J23" s="132">
        <f>J24*D23</f>
        <v>2277.6839</v>
      </c>
      <c r="K23" s="129"/>
      <c r="L23" s="129"/>
    </row>
    <row r="24" spans="1:12" ht="16.5" x14ac:dyDescent="0.25">
      <c r="A24" s="199"/>
      <c r="B24" s="210"/>
      <c r="C24" s="215"/>
      <c r="D24" s="212"/>
      <c r="E24" s="125"/>
      <c r="F24" s="125"/>
      <c r="G24" s="125"/>
      <c r="H24" s="130">
        <v>0.2</v>
      </c>
      <c r="I24" s="130">
        <v>0.3</v>
      </c>
      <c r="J24" s="130">
        <v>0.5</v>
      </c>
      <c r="K24" s="136"/>
      <c r="L24" s="136"/>
    </row>
    <row r="25" spans="1:12" ht="16.5" x14ac:dyDescent="0.25">
      <c r="A25" s="199">
        <v>10</v>
      </c>
      <c r="B25" s="213" t="s">
        <v>112</v>
      </c>
      <c r="C25" s="214">
        <f>(D25*100/100)/D43</f>
        <v>9.4808955435053438E-2</v>
      </c>
      <c r="D25" s="205">
        <f>ORÇAMENTO!H138</f>
        <v>8475.4969999999994</v>
      </c>
      <c r="E25" s="129"/>
      <c r="F25" s="129"/>
      <c r="G25" s="129"/>
      <c r="H25" s="129">
        <f>H26*D25</f>
        <v>2118.8742499999998</v>
      </c>
      <c r="I25" s="129">
        <f>I26*D25</f>
        <v>2966.4239499999994</v>
      </c>
      <c r="J25" s="132">
        <f>J26*D25</f>
        <v>3390.1988000000001</v>
      </c>
      <c r="K25" s="129"/>
      <c r="L25" s="129"/>
    </row>
    <row r="26" spans="1:12" ht="16.5" x14ac:dyDescent="0.25">
      <c r="A26" s="199"/>
      <c r="B26" s="213"/>
      <c r="C26" s="215"/>
      <c r="D26" s="212"/>
      <c r="E26" s="125"/>
      <c r="F26" s="125"/>
      <c r="G26" s="125"/>
      <c r="H26" s="130">
        <v>0.25</v>
      </c>
      <c r="I26" s="130">
        <v>0.35</v>
      </c>
      <c r="J26" s="130">
        <v>0.4</v>
      </c>
      <c r="K26" s="136"/>
      <c r="L26" s="136"/>
    </row>
    <row r="27" spans="1:12" ht="16.5" x14ac:dyDescent="0.25">
      <c r="A27" s="199">
        <v>11</v>
      </c>
      <c r="B27" s="213" t="s">
        <v>191</v>
      </c>
      <c r="C27" s="203">
        <f>(D27*100/100)/D43</f>
        <v>0.17356762323822583</v>
      </c>
      <c r="D27" s="205">
        <f>ORÇAMENTO!H159</f>
        <v>15516.170000000002</v>
      </c>
      <c r="E27" s="129"/>
      <c r="F27" s="129"/>
      <c r="G27" s="129"/>
      <c r="H27" s="129">
        <f>H28*D27</f>
        <v>4654.8510000000006</v>
      </c>
      <c r="I27" s="129">
        <f>I28*D27</f>
        <v>4654.8510000000006</v>
      </c>
      <c r="J27" s="132">
        <f>J28*D27</f>
        <v>6206.4680000000008</v>
      </c>
      <c r="K27" s="129"/>
      <c r="L27" s="129"/>
    </row>
    <row r="28" spans="1:12" ht="18" customHeight="1" x14ac:dyDescent="0.25">
      <c r="A28" s="199"/>
      <c r="B28" s="213"/>
      <c r="C28" s="211"/>
      <c r="D28" s="212"/>
      <c r="E28" s="125"/>
      <c r="F28" s="125"/>
      <c r="G28" s="125"/>
      <c r="H28" s="130">
        <v>0.3</v>
      </c>
      <c r="I28" s="130">
        <v>0.3</v>
      </c>
      <c r="J28" s="130">
        <v>0.4</v>
      </c>
      <c r="K28" s="125"/>
      <c r="L28" s="136"/>
    </row>
    <row r="29" spans="1:12" ht="16.5" x14ac:dyDescent="0.25">
      <c r="A29" s="199">
        <v>12</v>
      </c>
      <c r="B29" s="213" t="s">
        <v>237</v>
      </c>
      <c r="C29" s="203">
        <f>(D29*100/100)/D43</f>
        <v>3.4467069377099369E-2</v>
      </c>
      <c r="D29" s="205">
        <f>ORÇAMENTO!H168</f>
        <v>3081.2020000000002</v>
      </c>
      <c r="E29" s="129"/>
      <c r="F29" s="129"/>
      <c r="G29" s="129"/>
      <c r="H29" s="129"/>
      <c r="I29" s="129">
        <f>I30*D29</f>
        <v>1540.6010000000001</v>
      </c>
      <c r="J29" s="129">
        <f>J30*D29</f>
        <v>1540.6010000000001</v>
      </c>
      <c r="K29" s="129"/>
      <c r="L29" s="129"/>
    </row>
    <row r="30" spans="1:12" ht="16.5" x14ac:dyDescent="0.25">
      <c r="A30" s="199"/>
      <c r="B30" s="213"/>
      <c r="C30" s="211"/>
      <c r="D30" s="212"/>
      <c r="E30" s="125"/>
      <c r="F30" s="125"/>
      <c r="G30" s="125"/>
      <c r="H30" s="125"/>
      <c r="I30" s="130">
        <v>0.5</v>
      </c>
      <c r="J30" s="140">
        <v>0.5</v>
      </c>
      <c r="K30" s="136"/>
      <c r="L30" s="136"/>
    </row>
    <row r="31" spans="1:12" ht="16.5" x14ac:dyDescent="0.25">
      <c r="A31" s="199">
        <v>13</v>
      </c>
      <c r="B31" s="201" t="s">
        <v>593</v>
      </c>
      <c r="C31" s="203">
        <f>(D31*100/100)/D43</f>
        <v>0.13048351692843382</v>
      </c>
      <c r="D31" s="205">
        <f>ORÇAMENTO!H216</f>
        <v>11664.643399999999</v>
      </c>
      <c r="E31" s="129"/>
      <c r="F31" s="129">
        <f>F32*D31</f>
        <v>3499.3930199999995</v>
      </c>
      <c r="G31" s="129">
        <f>G32*D31</f>
        <v>4665.85736</v>
      </c>
      <c r="H31" s="129">
        <f>H32*D31</f>
        <v>2332.92868</v>
      </c>
      <c r="I31" s="132"/>
      <c r="J31" s="129">
        <f>J32*D31</f>
        <v>1166.46434</v>
      </c>
      <c r="K31" s="129"/>
      <c r="L31" s="129"/>
    </row>
    <row r="32" spans="1:12" ht="34.5" customHeight="1" x14ac:dyDescent="0.25">
      <c r="A32" s="199"/>
      <c r="B32" s="210"/>
      <c r="C32" s="211"/>
      <c r="D32" s="212"/>
      <c r="E32" s="125"/>
      <c r="F32" s="130">
        <v>0.3</v>
      </c>
      <c r="G32" s="130">
        <v>0.4</v>
      </c>
      <c r="H32" s="130">
        <v>0.2</v>
      </c>
      <c r="I32" s="133"/>
      <c r="J32" s="140">
        <v>0.1</v>
      </c>
      <c r="K32" s="125"/>
      <c r="L32" s="125"/>
    </row>
    <row r="33" spans="1:12" ht="16.5" x14ac:dyDescent="0.25">
      <c r="A33" s="199">
        <v>14</v>
      </c>
      <c r="B33" s="201" t="s">
        <v>111</v>
      </c>
      <c r="C33" s="203">
        <f>(D33*100/100)/D43</f>
        <v>7.6285781347870691E-3</v>
      </c>
      <c r="D33" s="205">
        <f>ORÇAMENTO!H246</f>
        <v>681.96080000000006</v>
      </c>
      <c r="E33" s="129"/>
      <c r="F33" s="129"/>
      <c r="G33" s="129">
        <f>D33</f>
        <v>681.96080000000006</v>
      </c>
      <c r="H33" s="129"/>
      <c r="I33" s="132"/>
      <c r="J33" s="129"/>
      <c r="K33" s="139"/>
      <c r="L33" s="128"/>
    </row>
    <row r="34" spans="1:12" ht="16.5" x14ac:dyDescent="0.25">
      <c r="A34" s="199"/>
      <c r="B34" s="210"/>
      <c r="C34" s="211"/>
      <c r="D34" s="212"/>
      <c r="E34" s="125"/>
      <c r="F34" s="125"/>
      <c r="G34" s="130">
        <v>1</v>
      </c>
      <c r="H34" s="125"/>
      <c r="I34" s="133"/>
      <c r="J34" s="125"/>
      <c r="K34" s="126"/>
      <c r="L34" s="136"/>
    </row>
    <row r="35" spans="1:12" ht="25.5" customHeight="1" x14ac:dyDescent="0.25">
      <c r="A35" s="199">
        <v>15</v>
      </c>
      <c r="B35" s="201" t="s">
        <v>581</v>
      </c>
      <c r="C35" s="203">
        <f>(D35*100/100)/D43</f>
        <v>5.7123660338106895E-3</v>
      </c>
      <c r="D35" s="205">
        <f>ORÇAMENTO!H256</f>
        <v>510.66</v>
      </c>
      <c r="E35" s="129"/>
      <c r="F35" s="129"/>
      <c r="G35" s="129"/>
      <c r="H35" s="129"/>
      <c r="I35" s="129"/>
      <c r="J35" s="127">
        <f>D35</f>
        <v>510.66</v>
      </c>
      <c r="K35" s="132"/>
      <c r="L35" s="129"/>
    </row>
    <row r="36" spans="1:12" ht="24.75" customHeight="1" x14ac:dyDescent="0.25">
      <c r="A36" s="199"/>
      <c r="B36" s="210"/>
      <c r="C36" s="211"/>
      <c r="D36" s="212"/>
      <c r="E36" s="125"/>
      <c r="F36" s="125"/>
      <c r="G36" s="125"/>
      <c r="H36" s="125"/>
      <c r="I36" s="125"/>
      <c r="J36" s="140">
        <v>1</v>
      </c>
      <c r="K36" s="138"/>
      <c r="L36" s="125"/>
    </row>
    <row r="37" spans="1:12" ht="16.5" x14ac:dyDescent="0.25">
      <c r="A37" s="199">
        <v>16</v>
      </c>
      <c r="B37" s="201" t="s">
        <v>352</v>
      </c>
      <c r="C37" s="203">
        <f>(D37*100/100)/D43</f>
        <v>6.8330330053106361E-2</v>
      </c>
      <c r="D37" s="205">
        <f>ORÇAMENTO!H277</f>
        <v>6108.4261999999999</v>
      </c>
      <c r="E37" s="129"/>
      <c r="F37" s="129">
        <f>F38*D37</f>
        <v>4275.8983399999997</v>
      </c>
      <c r="G37" s="129">
        <f>G38*D37</f>
        <v>1832.5278599999999</v>
      </c>
      <c r="H37" s="129"/>
      <c r="I37" s="132"/>
      <c r="J37" s="129"/>
      <c r="K37" s="129"/>
      <c r="L37" s="139"/>
    </row>
    <row r="38" spans="1:12" ht="16.5" x14ac:dyDescent="0.25">
      <c r="A38" s="199"/>
      <c r="B38" s="210"/>
      <c r="C38" s="211"/>
      <c r="D38" s="212"/>
      <c r="E38" s="125"/>
      <c r="F38" s="130">
        <v>0.7</v>
      </c>
      <c r="G38" s="130">
        <v>0.3</v>
      </c>
      <c r="H38" s="125"/>
      <c r="I38" s="133"/>
      <c r="J38" s="136"/>
      <c r="K38" s="125"/>
      <c r="L38" s="126"/>
    </row>
    <row r="39" spans="1:12" ht="16.5" x14ac:dyDescent="0.25">
      <c r="A39" s="199">
        <v>17</v>
      </c>
      <c r="B39" s="201" t="s">
        <v>582</v>
      </c>
      <c r="C39" s="203">
        <f>(D39*100/100)/D43</f>
        <v>1.2228964655894615E-2</v>
      </c>
      <c r="D39" s="205">
        <f>ORÇAMENTO!H285</f>
        <v>1093.2147999999997</v>
      </c>
      <c r="E39" s="129"/>
      <c r="F39" s="129"/>
      <c r="G39" s="137">
        <f>D39</f>
        <v>1093.2147999999997</v>
      </c>
      <c r="H39" s="129"/>
      <c r="I39" s="132"/>
      <c r="J39" s="129"/>
      <c r="K39" s="139"/>
      <c r="L39" s="129"/>
    </row>
    <row r="40" spans="1:12" ht="16.5" x14ac:dyDescent="0.25">
      <c r="A40" s="199"/>
      <c r="B40" s="210"/>
      <c r="C40" s="211"/>
      <c r="D40" s="212"/>
      <c r="E40" s="125"/>
      <c r="F40" s="125"/>
      <c r="G40" s="130">
        <v>1</v>
      </c>
      <c r="H40" s="125"/>
      <c r="I40" s="133"/>
      <c r="J40" s="125"/>
      <c r="K40" s="126"/>
      <c r="L40" s="136"/>
    </row>
    <row r="41" spans="1:12" ht="16.5" x14ac:dyDescent="0.25">
      <c r="A41" s="199">
        <v>18</v>
      </c>
      <c r="B41" s="201" t="s">
        <v>362</v>
      </c>
      <c r="C41" s="203">
        <f>(D41*100/100)/D43</f>
        <v>2.2762602970764355E-3</v>
      </c>
      <c r="D41" s="205">
        <f>ORÇAMENTO!H289</f>
        <v>203.48750000000001</v>
      </c>
      <c r="E41" s="129"/>
      <c r="F41" s="129"/>
      <c r="G41" s="129"/>
      <c r="H41" s="129"/>
      <c r="I41" s="129"/>
      <c r="J41" s="127">
        <f>D41</f>
        <v>203.48750000000001</v>
      </c>
      <c r="K41" s="132"/>
      <c r="L41" s="129"/>
    </row>
    <row r="42" spans="1:12" ht="17.25" thickBot="1" x14ac:dyDescent="0.3">
      <c r="A42" s="200"/>
      <c r="B42" s="202"/>
      <c r="C42" s="204"/>
      <c r="D42" s="206"/>
      <c r="E42" s="136"/>
      <c r="F42" s="136"/>
      <c r="G42" s="136"/>
      <c r="H42" s="136"/>
      <c r="I42" s="136"/>
      <c r="J42" s="140">
        <v>1</v>
      </c>
      <c r="K42" s="133"/>
      <c r="L42" s="125"/>
    </row>
    <row r="43" spans="1:12" ht="20.25" customHeight="1" x14ac:dyDescent="0.3">
      <c r="A43" s="207" t="s">
        <v>594</v>
      </c>
      <c r="B43" s="143" t="s">
        <v>589</v>
      </c>
      <c r="C43" s="144"/>
      <c r="D43" s="145">
        <f>ORÇAMENTO!H290</f>
        <v>89395.531900000016</v>
      </c>
      <c r="E43" s="146">
        <f>E7+E9</f>
        <v>8045.1805200000008</v>
      </c>
      <c r="F43" s="146">
        <f>F9+F13+F17+F31+F37</f>
        <v>12382.966769999999</v>
      </c>
      <c r="G43" s="146">
        <f>G11+G13+G15+G17+G19+G31+G33+G37+G39</f>
        <v>16244.802955000001</v>
      </c>
      <c r="H43" s="146">
        <f>H11+H13+H15+H17+H23+H25+H27+H31</f>
        <v>19844.597825000001</v>
      </c>
      <c r="I43" s="146">
        <f>I15+I21+I23+I25+I27+I29</f>
        <v>17440.57429</v>
      </c>
      <c r="J43" s="147">
        <f>J21+J23+J25+J27+J29+J31+J35+J41</f>
        <v>15437.409540000001</v>
      </c>
      <c r="K43" s="142"/>
      <c r="L43" s="137"/>
    </row>
    <row r="44" spans="1:12" ht="20.25" customHeight="1" x14ac:dyDescent="0.3">
      <c r="A44" s="208"/>
      <c r="B44" s="148" t="s">
        <v>592</v>
      </c>
      <c r="C44" s="15"/>
      <c r="D44" s="112">
        <f>ORÇAMENTO!H291</f>
        <v>109348.61462008001</v>
      </c>
      <c r="E44" s="141">
        <f t="shared" ref="E44:J44" si="0">(E43*22.32/100)+E43</f>
        <v>9840.8648120640009</v>
      </c>
      <c r="F44" s="141">
        <f t="shared" si="0"/>
        <v>15146.844953063999</v>
      </c>
      <c r="G44" s="141">
        <f t="shared" si="0"/>
        <v>19870.642974556002</v>
      </c>
      <c r="H44" s="141">
        <f t="shared" si="0"/>
        <v>24273.912059540002</v>
      </c>
      <c r="I44" s="141">
        <f t="shared" si="0"/>
        <v>21333.310471527999</v>
      </c>
      <c r="J44" s="149">
        <f t="shared" si="0"/>
        <v>18883.039349327999</v>
      </c>
      <c r="K44" s="142"/>
      <c r="L44" s="127"/>
    </row>
    <row r="45" spans="1:12" ht="19.5" customHeight="1" x14ac:dyDescent="0.3">
      <c r="A45" s="208"/>
      <c r="B45" s="150" t="s">
        <v>578</v>
      </c>
      <c r="C45" s="113">
        <v>100</v>
      </c>
      <c r="D45" s="111" t="s">
        <v>578</v>
      </c>
      <c r="E45" s="156">
        <f>((E44*100)/D44)/100</f>
        <v>8.9995331410965065E-2</v>
      </c>
      <c r="F45" s="156">
        <f>((F44*100)/D44)/100</f>
        <v>0.13851885554919996</v>
      </c>
      <c r="G45" s="156">
        <f>((G44*100)/D44)/100</f>
        <v>0.18171828736554563</v>
      </c>
      <c r="H45" s="156">
        <f>((H44*100)/D44)/100</f>
        <v>0.22198646177527806</v>
      </c>
      <c r="I45" s="156">
        <f>((I44*100)/D44)/100</f>
        <v>0.19509447417919548</v>
      </c>
      <c r="J45" s="157">
        <f>((J44*100)/D44)/100</f>
        <v>0.17268658971981574</v>
      </c>
      <c r="K45" s="8"/>
      <c r="L45" s="9"/>
    </row>
    <row r="46" spans="1:12" ht="16.5" x14ac:dyDescent="0.3">
      <c r="A46" s="208"/>
      <c r="B46" s="150" t="s">
        <v>584</v>
      </c>
      <c r="C46" s="15"/>
      <c r="D46" s="111" t="s">
        <v>579</v>
      </c>
      <c r="E46" s="154">
        <f>E44</f>
        <v>9840.8648120640009</v>
      </c>
      <c r="F46" s="154">
        <f>E44+F44</f>
        <v>24987.709765127998</v>
      </c>
      <c r="G46" s="154">
        <f>E44+F44+G44</f>
        <v>44858.352739684</v>
      </c>
      <c r="H46" s="154">
        <f>E44+F44+G44+H44</f>
        <v>69132.264799224009</v>
      </c>
      <c r="I46" s="154">
        <f>E44+F44+G44+H44+I44</f>
        <v>90465.575270752015</v>
      </c>
      <c r="J46" s="155">
        <f>E44+F44+G44+H44+I44+J44</f>
        <v>109348.61462008001</v>
      </c>
      <c r="K46" s="8"/>
      <c r="L46" s="9"/>
    </row>
    <row r="47" spans="1:12" ht="17.25" thickBot="1" x14ac:dyDescent="0.35">
      <c r="A47" s="209"/>
      <c r="B47" s="151"/>
      <c r="C47" s="152"/>
      <c r="D47" s="153" t="s">
        <v>578</v>
      </c>
      <c r="E47" s="158">
        <f>((E46*100)/D44)/100</f>
        <v>8.9995331410965065E-2</v>
      </c>
      <c r="F47" s="158">
        <f>((F46*100)/D44)/100</f>
        <v>0.22851418696016501</v>
      </c>
      <c r="G47" s="158">
        <f>((G46*100)/D44)/100</f>
        <v>0.41023247432571069</v>
      </c>
      <c r="H47" s="158">
        <f>((H46*100)/D44)/100</f>
        <v>0.63221893610098878</v>
      </c>
      <c r="I47" s="158">
        <f>((I46*100)/D44)/100</f>
        <v>0.82731341028018424</v>
      </c>
      <c r="J47" s="159">
        <f>((J46*100)/D44)/100</f>
        <v>1</v>
      </c>
      <c r="K47" s="8"/>
      <c r="L47" s="9"/>
    </row>
    <row r="52" spans="2:8" x14ac:dyDescent="0.25">
      <c r="B52" s="195" t="s">
        <v>413</v>
      </c>
      <c r="C52" s="195"/>
      <c r="D52" s="195"/>
      <c r="E52" s="195"/>
      <c r="F52" s="195"/>
      <c r="G52" s="195"/>
      <c r="H52" s="195"/>
    </row>
    <row r="53" spans="2:8" x14ac:dyDescent="0.25">
      <c r="B53" s="195"/>
      <c r="C53" s="195"/>
      <c r="D53" s="195"/>
      <c r="E53" s="195"/>
      <c r="F53" s="195"/>
      <c r="G53" s="195"/>
      <c r="H53" s="195"/>
    </row>
    <row r="54" spans="2:8" x14ac:dyDescent="0.25">
      <c r="B54" s="195"/>
      <c r="C54" s="195"/>
      <c r="D54" s="195"/>
      <c r="E54" s="195"/>
      <c r="F54" s="195"/>
      <c r="G54" s="195"/>
      <c r="H54" s="195"/>
    </row>
    <row r="55" spans="2:8" x14ac:dyDescent="0.25">
      <c r="B55" s="195"/>
      <c r="C55" s="195"/>
      <c r="D55" s="195"/>
      <c r="E55" s="195"/>
      <c r="F55" s="195"/>
      <c r="G55" s="195"/>
      <c r="H55" s="195"/>
    </row>
  </sheetData>
  <mergeCells count="81">
    <mergeCell ref="A1:L1"/>
    <mergeCell ref="E5:L5"/>
    <mergeCell ref="A5:A6"/>
    <mergeCell ref="B5:B6"/>
    <mergeCell ref="A7:A8"/>
    <mergeCell ref="B7:B8"/>
    <mergeCell ref="C7:C8"/>
    <mergeCell ref="D7:D8"/>
    <mergeCell ref="L2:L3"/>
    <mergeCell ref="A4:L4"/>
    <mergeCell ref="K2:K3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52:H55"/>
    <mergeCell ref="A41:A42"/>
    <mergeCell ref="B41:B42"/>
    <mergeCell ref="C41:C42"/>
    <mergeCell ref="D41:D42"/>
    <mergeCell ref="A43:A47"/>
  </mergeCells>
  <pageMargins left="0.26041666666666669" right="0.25" top="0.78740157499999996" bottom="0.78740157499999996" header="0.31496062000000002" footer="0.31496062000000002"/>
  <pageSetup paperSize="9" orientation="landscape" r:id="rId1"/>
  <headerFooter>
    <oddHeader>&amp;R&amp;"ISOCPEUR,Regular"&amp;8&amp;K00-024ARQUITETOS:
Aryadne de Albuquerque
João Antonio T. dos Santos</oddHeader>
    <oddFooter>&amp;C&amp;"Arial Narrow,Normal"&amp;10&amp;K00-022Página &amp;P&amp;R
&amp;"ISOCPEUR,Regular"&amp;8&amp;K00-023Av. Monteiro Lobato, 1214, Aki Corporações Sala 05
Maringá. Paraná. Brasil
(44) 3123-8800 – (44) 9839-8500 – (44) 9818-7902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Aryadne Albuquerque</dc:creator>
  <cp:lastModifiedBy>Aryadne Albuquerque</cp:lastModifiedBy>
  <cp:lastPrinted>2017-01-17T12:44:13Z</cp:lastPrinted>
  <dcterms:created xsi:type="dcterms:W3CDTF">2016-07-04T17:22:49Z</dcterms:created>
  <dcterms:modified xsi:type="dcterms:W3CDTF">2017-01-17T13:52:22Z</dcterms:modified>
</cp:coreProperties>
</file>