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875" windowHeight="7530" activeTab="1"/>
  </bookViews>
  <sheets>
    <sheet name="Resumo (2)" sheetId="2" r:id="rId1"/>
    <sheet name="Relatório" sheetId="4" r:id="rId2"/>
    <sheet name="13 Salário" sheetId="3" r:id="rId3"/>
  </sheets>
  <definedNames>
    <definedName name="_xlnm.Print_Area" localSheetId="0">'Resumo (2)'!$A$1:$N$86</definedName>
    <definedName name="_xlnm.Print_Titles" localSheetId="1">Relatório!$1:$1</definedName>
  </definedNames>
  <calcPr calcId="145621"/>
</workbook>
</file>

<file path=xl/calcChain.xml><?xml version="1.0" encoding="utf-8"?>
<calcChain xmlns="http://schemas.openxmlformats.org/spreadsheetml/2006/main">
  <c r="L7" i="4" l="1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L31" i="4"/>
  <c r="M31" i="4"/>
  <c r="N31" i="4"/>
  <c r="L32" i="4"/>
  <c r="M32" i="4"/>
  <c r="N32" i="4"/>
  <c r="L33" i="4"/>
  <c r="M33" i="4"/>
  <c r="N33" i="4"/>
  <c r="L34" i="4"/>
  <c r="M34" i="4"/>
  <c r="N34" i="4"/>
  <c r="L35" i="4"/>
  <c r="M35" i="4"/>
  <c r="N35" i="4"/>
  <c r="L36" i="4"/>
  <c r="M36" i="4"/>
  <c r="N36" i="4"/>
  <c r="L37" i="4"/>
  <c r="M37" i="4"/>
  <c r="N37" i="4"/>
  <c r="L38" i="4"/>
  <c r="M38" i="4"/>
  <c r="N38" i="4"/>
  <c r="L39" i="4"/>
  <c r="M39" i="4"/>
  <c r="N39" i="4"/>
  <c r="L40" i="4"/>
  <c r="M40" i="4"/>
  <c r="N40" i="4"/>
  <c r="A7" i="4"/>
  <c r="B7" i="4"/>
  <c r="C7" i="4"/>
  <c r="D7" i="4"/>
  <c r="E7" i="4"/>
  <c r="F7" i="4"/>
  <c r="G7" i="4"/>
  <c r="H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F9" i="4"/>
  <c r="G9" i="4"/>
  <c r="H9" i="4"/>
  <c r="I9" i="4"/>
  <c r="J9" i="4"/>
  <c r="A10" i="4"/>
  <c r="B10" i="4"/>
  <c r="C10" i="4"/>
  <c r="D10" i="4"/>
  <c r="F10" i="4"/>
  <c r="G10" i="4"/>
  <c r="H10" i="4"/>
  <c r="I10" i="4"/>
  <c r="J10" i="4"/>
  <c r="A11" i="4"/>
  <c r="B11" i="4"/>
  <c r="C11" i="4"/>
  <c r="D11" i="4"/>
  <c r="E11" i="4"/>
  <c r="F11" i="4"/>
  <c r="G11" i="4"/>
  <c r="H11" i="4"/>
  <c r="I11" i="4"/>
  <c r="J11" i="4"/>
  <c r="A12" i="4"/>
  <c r="B12" i="4"/>
  <c r="C12" i="4"/>
  <c r="D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C15" i="4"/>
  <c r="D15" i="4"/>
  <c r="E15" i="4"/>
  <c r="F15" i="4"/>
  <c r="G15" i="4"/>
  <c r="H15" i="4"/>
  <c r="I15" i="4"/>
  <c r="J15" i="4"/>
  <c r="A16" i="4"/>
  <c r="B16" i="4"/>
  <c r="C16" i="4"/>
  <c r="D16" i="4"/>
  <c r="E16" i="4"/>
  <c r="F16" i="4"/>
  <c r="G16" i="4"/>
  <c r="H16" i="4"/>
  <c r="I16" i="4"/>
  <c r="J16" i="4"/>
  <c r="A17" i="4"/>
  <c r="B17" i="4"/>
  <c r="D17" i="4"/>
  <c r="E17" i="4"/>
  <c r="F17" i="4"/>
  <c r="G17" i="4"/>
  <c r="H17" i="4"/>
  <c r="I17" i="4"/>
  <c r="J17" i="4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E19" i="4"/>
  <c r="F19" i="4"/>
  <c r="G19" i="4"/>
  <c r="H19" i="4"/>
  <c r="I19" i="4"/>
  <c r="J19" i="4"/>
  <c r="A20" i="4"/>
  <c r="B20" i="4"/>
  <c r="C20" i="4"/>
  <c r="D20" i="4"/>
  <c r="F20" i="4"/>
  <c r="G20" i="4"/>
  <c r="H20" i="4"/>
  <c r="I20" i="4"/>
  <c r="J20" i="4"/>
  <c r="A21" i="4"/>
  <c r="B21" i="4"/>
  <c r="C21" i="4"/>
  <c r="D21" i="4"/>
  <c r="E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3" i="4"/>
  <c r="B23" i="4"/>
  <c r="C23" i="4"/>
  <c r="D23" i="4"/>
  <c r="E23" i="4"/>
  <c r="F23" i="4"/>
  <c r="G23" i="4"/>
  <c r="H23" i="4"/>
  <c r="I23" i="4"/>
  <c r="J23" i="4"/>
  <c r="A24" i="4"/>
  <c r="B24" i="4"/>
  <c r="C24" i="4"/>
  <c r="D24" i="4"/>
  <c r="E24" i="4"/>
  <c r="G24" i="4"/>
  <c r="H24" i="4"/>
  <c r="I24" i="4"/>
  <c r="J24" i="4"/>
  <c r="A25" i="4"/>
  <c r="B25" i="4"/>
  <c r="C25" i="4"/>
  <c r="D25" i="4"/>
  <c r="E25" i="4"/>
  <c r="F25" i="4"/>
  <c r="G25" i="4"/>
  <c r="H25" i="4"/>
  <c r="I25" i="4"/>
  <c r="J25" i="4"/>
  <c r="A26" i="4"/>
  <c r="B26" i="4"/>
  <c r="C26" i="4"/>
  <c r="D26" i="4"/>
  <c r="E26" i="4"/>
  <c r="F26" i="4"/>
  <c r="G26" i="4"/>
  <c r="H26" i="4"/>
  <c r="I26" i="4"/>
  <c r="J26" i="4"/>
  <c r="A27" i="4"/>
  <c r="B27" i="4"/>
  <c r="C27" i="4"/>
  <c r="D27" i="4"/>
  <c r="F27" i="4"/>
  <c r="G27" i="4"/>
  <c r="H27" i="4"/>
  <c r="I27" i="4"/>
  <c r="J27" i="4"/>
  <c r="A28" i="4"/>
  <c r="B28" i="4"/>
  <c r="C28" i="4"/>
  <c r="D28" i="4"/>
  <c r="E28" i="4"/>
  <c r="F28" i="4"/>
  <c r="G28" i="4"/>
  <c r="H28" i="4"/>
  <c r="I28" i="4"/>
  <c r="J28" i="4"/>
  <c r="A29" i="4"/>
  <c r="B29" i="4"/>
  <c r="C29" i="4"/>
  <c r="D29" i="4"/>
  <c r="E29" i="4"/>
  <c r="F29" i="4"/>
  <c r="G29" i="4"/>
  <c r="H29" i="4"/>
  <c r="I29" i="4"/>
  <c r="J29" i="4"/>
  <c r="A30" i="4"/>
  <c r="B30" i="4"/>
  <c r="C30" i="4"/>
  <c r="D30" i="4"/>
  <c r="F30" i="4"/>
  <c r="G30" i="4"/>
  <c r="H30" i="4"/>
  <c r="I30" i="4"/>
  <c r="J30" i="4"/>
  <c r="A31" i="4"/>
  <c r="B31" i="4"/>
  <c r="C31" i="4"/>
  <c r="D31" i="4"/>
  <c r="E31" i="4"/>
  <c r="G31" i="4"/>
  <c r="H31" i="4"/>
  <c r="I31" i="4"/>
  <c r="J31" i="4"/>
  <c r="A32" i="4"/>
  <c r="B32" i="4"/>
  <c r="C32" i="4"/>
  <c r="D32" i="4"/>
  <c r="E32" i="4"/>
  <c r="F32" i="4"/>
  <c r="G32" i="4"/>
  <c r="H32" i="4"/>
  <c r="I32" i="4"/>
  <c r="J32" i="4"/>
  <c r="A33" i="4"/>
  <c r="B33" i="4"/>
  <c r="C33" i="4"/>
  <c r="D33" i="4"/>
  <c r="E33" i="4"/>
  <c r="F33" i="4"/>
  <c r="G33" i="4"/>
  <c r="H33" i="4"/>
  <c r="I33" i="4"/>
  <c r="J33" i="4"/>
  <c r="A34" i="4"/>
  <c r="B34" i="4"/>
  <c r="C34" i="4"/>
  <c r="D34" i="4"/>
  <c r="F34" i="4"/>
  <c r="G34" i="4"/>
  <c r="H34" i="4"/>
  <c r="I34" i="4"/>
  <c r="J34" i="4"/>
  <c r="A35" i="4"/>
  <c r="B35" i="4"/>
  <c r="C35" i="4"/>
  <c r="D35" i="4"/>
  <c r="E35" i="4"/>
  <c r="F35" i="4"/>
  <c r="G35" i="4"/>
  <c r="H35" i="4"/>
  <c r="I35" i="4"/>
  <c r="J35" i="4"/>
  <c r="A36" i="4"/>
  <c r="B36" i="4"/>
  <c r="C36" i="4"/>
  <c r="D36" i="4"/>
  <c r="E36" i="4"/>
  <c r="F36" i="4"/>
  <c r="G36" i="4"/>
  <c r="H36" i="4"/>
  <c r="I36" i="4"/>
  <c r="J36" i="4"/>
  <c r="A37" i="4"/>
  <c r="B37" i="4"/>
  <c r="C37" i="4"/>
  <c r="D37" i="4"/>
  <c r="E37" i="4"/>
  <c r="F37" i="4"/>
  <c r="G37" i="4"/>
  <c r="H37" i="4"/>
  <c r="I37" i="4"/>
  <c r="J37" i="4"/>
  <c r="A38" i="4"/>
  <c r="B38" i="4"/>
  <c r="C38" i="4"/>
  <c r="D38" i="4"/>
  <c r="E38" i="4"/>
  <c r="G38" i="4"/>
  <c r="H38" i="4"/>
  <c r="I38" i="4"/>
  <c r="J38" i="4"/>
  <c r="A39" i="4"/>
  <c r="B39" i="4"/>
  <c r="C39" i="4"/>
  <c r="D39" i="4"/>
  <c r="E39" i="4"/>
  <c r="F39" i="4"/>
  <c r="G39" i="4"/>
  <c r="H39" i="4"/>
  <c r="I39" i="4"/>
  <c r="J39" i="4"/>
  <c r="A40" i="4"/>
  <c r="B40" i="4"/>
  <c r="C40" i="4"/>
  <c r="D40" i="4"/>
  <c r="E40" i="4"/>
  <c r="F40" i="4"/>
  <c r="G40" i="4"/>
  <c r="H40" i="4"/>
  <c r="I40" i="4"/>
  <c r="J40" i="4"/>
  <c r="P30" i="2" l="1"/>
  <c r="P23" i="2"/>
  <c r="T23" i="2"/>
  <c r="F37" i="2"/>
  <c r="F38" i="4" s="1"/>
  <c r="W34" i="2" l="1"/>
  <c r="W35" i="2"/>
  <c r="O30" i="2"/>
  <c r="O23" i="2"/>
  <c r="O37" i="2"/>
  <c r="E26" i="2" l="1"/>
  <c r="E27" i="4" s="1"/>
  <c r="E33" i="2"/>
  <c r="E34" i="4" s="1"/>
  <c r="F30" i="2"/>
  <c r="F31" i="4" s="1"/>
  <c r="E29" i="2"/>
  <c r="E30" i="4" s="1"/>
  <c r="F23" i="2"/>
  <c r="F24" i="4" s="1"/>
  <c r="E19" i="2"/>
  <c r="E20" i="4" s="1"/>
  <c r="E11" i="2"/>
  <c r="E12" i="4" s="1"/>
  <c r="E9" i="2"/>
  <c r="E10" i="4" s="1"/>
  <c r="E8" i="2"/>
  <c r="E9" i="4" s="1"/>
  <c r="E1" i="4"/>
  <c r="A62" i="4" l="1"/>
  <c r="B62" i="4"/>
  <c r="C62" i="4"/>
  <c r="D62" i="4"/>
  <c r="E62" i="4"/>
  <c r="F62" i="4"/>
  <c r="G62" i="4"/>
  <c r="H62" i="4"/>
  <c r="I62" i="4"/>
  <c r="J62" i="4"/>
  <c r="L62" i="4"/>
  <c r="A63" i="4"/>
  <c r="B63" i="4"/>
  <c r="C63" i="4"/>
  <c r="D63" i="4"/>
  <c r="E63" i="4"/>
  <c r="F63" i="4"/>
  <c r="G63" i="4"/>
  <c r="H63" i="4"/>
  <c r="I63" i="4"/>
  <c r="J63" i="4"/>
  <c r="L63" i="4"/>
  <c r="W17" i="2"/>
  <c r="K17" i="2"/>
  <c r="K62" i="4" l="1"/>
  <c r="Y17" i="2"/>
  <c r="K18" i="4"/>
  <c r="M62" i="4" s="1"/>
  <c r="Z17" i="2" s="1"/>
  <c r="K63" i="4"/>
  <c r="A86" i="4"/>
  <c r="A85" i="4"/>
  <c r="B50" i="4"/>
  <c r="B51" i="4"/>
  <c r="B52" i="4"/>
  <c r="B53" i="4"/>
  <c r="B54" i="4"/>
  <c r="B55" i="4"/>
  <c r="B56" i="4"/>
  <c r="B57" i="4"/>
  <c r="B58" i="4"/>
  <c r="B59" i="4"/>
  <c r="B60" i="4"/>
  <c r="B61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A51" i="4"/>
  <c r="A52" i="4"/>
  <c r="A53" i="4"/>
  <c r="A54" i="4"/>
  <c r="A55" i="4"/>
  <c r="A56" i="4"/>
  <c r="A57" i="4"/>
  <c r="A58" i="4"/>
  <c r="A59" i="4"/>
  <c r="A60" i="4"/>
  <c r="A61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50" i="4"/>
  <c r="B6" i="4"/>
  <c r="A6" i="4"/>
  <c r="A44" i="4"/>
  <c r="L84" i="4" l="1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1" i="4"/>
  <c r="L60" i="4"/>
  <c r="L59" i="4"/>
  <c r="L58" i="4"/>
  <c r="L57" i="4"/>
  <c r="L56" i="4"/>
  <c r="L55" i="4"/>
  <c r="L54" i="4"/>
  <c r="L53" i="4"/>
  <c r="L52" i="4"/>
  <c r="L51" i="4"/>
  <c r="L50" i="4"/>
  <c r="D50" i="4"/>
  <c r="E50" i="4"/>
  <c r="F50" i="4"/>
  <c r="G50" i="4"/>
  <c r="H50" i="4"/>
  <c r="I50" i="4"/>
  <c r="J50" i="4"/>
  <c r="D51" i="4"/>
  <c r="E51" i="4"/>
  <c r="F51" i="4"/>
  <c r="G51" i="4"/>
  <c r="H51" i="4"/>
  <c r="I51" i="4"/>
  <c r="J51" i="4"/>
  <c r="D52" i="4"/>
  <c r="E52" i="4"/>
  <c r="F52" i="4"/>
  <c r="G52" i="4"/>
  <c r="H52" i="4"/>
  <c r="I52" i="4"/>
  <c r="J52" i="4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D56" i="4"/>
  <c r="E56" i="4"/>
  <c r="F56" i="4"/>
  <c r="G56" i="4"/>
  <c r="H56" i="4"/>
  <c r="I56" i="4"/>
  <c r="J56" i="4"/>
  <c r="D57" i="4"/>
  <c r="E57" i="4"/>
  <c r="F57" i="4"/>
  <c r="G57" i="4"/>
  <c r="H57" i="4"/>
  <c r="I57" i="4"/>
  <c r="J57" i="4"/>
  <c r="D58" i="4"/>
  <c r="E58" i="4"/>
  <c r="F58" i="4"/>
  <c r="G58" i="4"/>
  <c r="H58" i="4"/>
  <c r="I58" i="4"/>
  <c r="J58" i="4"/>
  <c r="D59" i="4"/>
  <c r="E59" i="4"/>
  <c r="F59" i="4"/>
  <c r="G59" i="4"/>
  <c r="H59" i="4"/>
  <c r="I59" i="4"/>
  <c r="J59" i="4"/>
  <c r="D60" i="4"/>
  <c r="E60" i="4"/>
  <c r="F60" i="4"/>
  <c r="G60" i="4"/>
  <c r="H60" i="4"/>
  <c r="I60" i="4"/>
  <c r="J60" i="4"/>
  <c r="D61" i="4"/>
  <c r="E61" i="4"/>
  <c r="F61" i="4"/>
  <c r="G61" i="4"/>
  <c r="H61" i="4"/>
  <c r="I61" i="4"/>
  <c r="J61" i="4"/>
  <c r="D64" i="4"/>
  <c r="E64" i="4"/>
  <c r="F64" i="4"/>
  <c r="G64" i="4"/>
  <c r="H64" i="4"/>
  <c r="I64" i="4"/>
  <c r="J64" i="4"/>
  <c r="D65" i="4"/>
  <c r="E65" i="4"/>
  <c r="F65" i="4"/>
  <c r="G65" i="4"/>
  <c r="H65" i="4"/>
  <c r="I65" i="4"/>
  <c r="J65" i="4"/>
  <c r="D66" i="4"/>
  <c r="E66" i="4"/>
  <c r="F66" i="4"/>
  <c r="G66" i="4"/>
  <c r="H66" i="4"/>
  <c r="I66" i="4"/>
  <c r="J66" i="4"/>
  <c r="D67" i="4"/>
  <c r="E67" i="4"/>
  <c r="F67" i="4"/>
  <c r="G67" i="4"/>
  <c r="H67" i="4"/>
  <c r="I67" i="4"/>
  <c r="J67" i="4"/>
  <c r="D68" i="4"/>
  <c r="E68" i="4"/>
  <c r="F68" i="4"/>
  <c r="G68" i="4"/>
  <c r="H68" i="4"/>
  <c r="I68" i="4"/>
  <c r="J68" i="4"/>
  <c r="D69" i="4"/>
  <c r="E69" i="4"/>
  <c r="F69" i="4"/>
  <c r="G69" i="4"/>
  <c r="H69" i="4"/>
  <c r="I69" i="4"/>
  <c r="J69" i="4"/>
  <c r="D70" i="4"/>
  <c r="E70" i="4"/>
  <c r="F70" i="4"/>
  <c r="G70" i="4"/>
  <c r="H70" i="4"/>
  <c r="I70" i="4"/>
  <c r="J70" i="4"/>
  <c r="D71" i="4"/>
  <c r="E71" i="4"/>
  <c r="F71" i="4"/>
  <c r="G71" i="4"/>
  <c r="H71" i="4"/>
  <c r="I71" i="4"/>
  <c r="J71" i="4"/>
  <c r="D72" i="4"/>
  <c r="E72" i="4"/>
  <c r="F72" i="4"/>
  <c r="G72" i="4"/>
  <c r="H72" i="4"/>
  <c r="I72" i="4"/>
  <c r="J72" i="4"/>
  <c r="D73" i="4"/>
  <c r="E73" i="4"/>
  <c r="F73" i="4"/>
  <c r="G73" i="4"/>
  <c r="H73" i="4"/>
  <c r="I73" i="4"/>
  <c r="J73" i="4"/>
  <c r="D74" i="4"/>
  <c r="E74" i="4"/>
  <c r="F74" i="4"/>
  <c r="G74" i="4"/>
  <c r="H74" i="4"/>
  <c r="I74" i="4"/>
  <c r="J74" i="4"/>
  <c r="D75" i="4"/>
  <c r="E75" i="4"/>
  <c r="F75" i="4"/>
  <c r="G75" i="4"/>
  <c r="H75" i="4"/>
  <c r="I75" i="4"/>
  <c r="J75" i="4"/>
  <c r="D76" i="4"/>
  <c r="E76" i="4"/>
  <c r="F76" i="4"/>
  <c r="G76" i="4"/>
  <c r="H76" i="4"/>
  <c r="I76" i="4"/>
  <c r="J76" i="4"/>
  <c r="D77" i="4"/>
  <c r="E77" i="4"/>
  <c r="F77" i="4"/>
  <c r="G77" i="4"/>
  <c r="H77" i="4"/>
  <c r="I77" i="4"/>
  <c r="J77" i="4"/>
  <c r="D78" i="4"/>
  <c r="E78" i="4"/>
  <c r="F78" i="4"/>
  <c r="G78" i="4"/>
  <c r="H78" i="4"/>
  <c r="I78" i="4"/>
  <c r="J78" i="4"/>
  <c r="D79" i="4"/>
  <c r="E79" i="4"/>
  <c r="F79" i="4"/>
  <c r="G79" i="4"/>
  <c r="H79" i="4"/>
  <c r="I79" i="4"/>
  <c r="J79" i="4"/>
  <c r="D80" i="4"/>
  <c r="E80" i="4"/>
  <c r="F80" i="4"/>
  <c r="G80" i="4"/>
  <c r="H80" i="4"/>
  <c r="I80" i="4"/>
  <c r="J80" i="4"/>
  <c r="D81" i="4"/>
  <c r="E81" i="4"/>
  <c r="F81" i="4"/>
  <c r="G81" i="4"/>
  <c r="H81" i="4"/>
  <c r="I81" i="4"/>
  <c r="J81" i="4"/>
  <c r="D82" i="4"/>
  <c r="E82" i="4"/>
  <c r="F82" i="4"/>
  <c r="G82" i="4"/>
  <c r="H82" i="4"/>
  <c r="I82" i="4"/>
  <c r="J82" i="4"/>
  <c r="E83" i="4"/>
  <c r="F83" i="4"/>
  <c r="G83" i="4"/>
  <c r="H83" i="4"/>
  <c r="I83" i="4"/>
  <c r="J83" i="4"/>
  <c r="D84" i="4"/>
  <c r="E84" i="4"/>
  <c r="F84" i="4"/>
  <c r="G84" i="4"/>
  <c r="H84" i="4"/>
  <c r="I84" i="4"/>
  <c r="J84" i="4"/>
  <c r="C51" i="4"/>
  <c r="C52" i="4"/>
  <c r="C53" i="4"/>
  <c r="C54" i="4"/>
  <c r="C55" i="4"/>
  <c r="C56" i="4"/>
  <c r="C57" i="4"/>
  <c r="C59" i="4"/>
  <c r="C60" i="4"/>
  <c r="C61" i="4"/>
  <c r="C64" i="4"/>
  <c r="C65" i="4"/>
  <c r="C66" i="4"/>
  <c r="C67" i="4"/>
  <c r="C69" i="4"/>
  <c r="C70" i="4"/>
  <c r="C71" i="4"/>
  <c r="C72" i="4"/>
  <c r="C73" i="4"/>
  <c r="C74" i="4"/>
  <c r="C75" i="4"/>
  <c r="C76" i="4"/>
  <c r="C77" i="4"/>
  <c r="C78" i="4"/>
  <c r="C79" i="4"/>
  <c r="C80" i="4"/>
  <c r="C82" i="4"/>
  <c r="C84" i="4"/>
  <c r="C50" i="4"/>
  <c r="L6" i="4"/>
  <c r="D6" i="4"/>
  <c r="E6" i="4"/>
  <c r="F6" i="4"/>
  <c r="G6" i="4"/>
  <c r="H6" i="4"/>
  <c r="I6" i="4"/>
  <c r="J6" i="4"/>
  <c r="C6" i="4"/>
  <c r="K79" i="4" l="1"/>
  <c r="A42" i="4"/>
  <c r="A41" i="4"/>
  <c r="A43" i="4"/>
  <c r="V41" i="2" l="1"/>
  <c r="K64" i="4" l="1"/>
  <c r="K67" i="4"/>
  <c r="K71" i="4"/>
  <c r="K80" i="4"/>
  <c r="N6" i="4"/>
  <c r="K8" i="4"/>
  <c r="K10" i="4"/>
  <c r="K15" i="4"/>
  <c r="K20" i="4"/>
  <c r="K31" i="4"/>
  <c r="K35" i="4"/>
  <c r="M79" i="4" s="1"/>
  <c r="H86" i="4"/>
  <c r="K78" i="4"/>
  <c r="K32" i="4"/>
  <c r="K65" i="4"/>
  <c r="K7" i="4"/>
  <c r="D41" i="2"/>
  <c r="G41" i="2"/>
  <c r="H41" i="2"/>
  <c r="I41" i="2"/>
  <c r="J41" i="2"/>
  <c r="T41" i="2"/>
  <c r="N42" i="4" l="1"/>
  <c r="I42" i="4"/>
  <c r="J42" i="4"/>
  <c r="F86" i="4"/>
  <c r="K26" i="4"/>
  <c r="M70" i="4" s="1"/>
  <c r="K23" i="4"/>
  <c r="M67" i="4" s="1"/>
  <c r="K28" i="4"/>
  <c r="K21" i="4"/>
  <c r="M65" i="4" s="1"/>
  <c r="H42" i="4"/>
  <c r="K19" i="4"/>
  <c r="M63" i="4" s="1"/>
  <c r="D42" i="4"/>
  <c r="E86" i="4"/>
  <c r="K33" i="4"/>
  <c r="K25" i="4"/>
  <c r="K16" i="4"/>
  <c r="K11" i="4"/>
  <c r="G42" i="4"/>
  <c r="G86" i="4"/>
  <c r="K36" i="4"/>
  <c r="M80" i="4" s="1"/>
  <c r="M64" i="4"/>
  <c r="L86" i="4"/>
  <c r="K73" i="4"/>
  <c r="J86" i="4"/>
  <c r="K66" i="4"/>
  <c r="K69" i="4"/>
  <c r="K75" i="4"/>
  <c r="M75" i="4" s="1"/>
  <c r="K40" i="4"/>
  <c r="D83" i="4"/>
  <c r="D86" i="4" s="1"/>
  <c r="O38" i="2"/>
  <c r="C83" i="4" s="1"/>
  <c r="K38" i="4"/>
  <c r="K37" i="4"/>
  <c r="W22" i="2"/>
  <c r="C68" i="4" l="1"/>
  <c r="K68" i="4" s="1"/>
  <c r="K27" i="4"/>
  <c r="M71" i="4" s="1"/>
  <c r="K29" i="4"/>
  <c r="M73" i="4" s="1"/>
  <c r="K24" i="4"/>
  <c r="K30" i="4"/>
  <c r="K22" i="4"/>
  <c r="M66" i="4" s="1"/>
  <c r="K34" i="4"/>
  <c r="M78" i="4" s="1"/>
  <c r="K39" i="4"/>
  <c r="C81" i="4"/>
  <c r="K81" i="4" s="1"/>
  <c r="M81" i="4" s="1"/>
  <c r="M69" i="4"/>
  <c r="K14" i="2"/>
  <c r="M68" i="4" l="1"/>
  <c r="C58" i="4"/>
  <c r="C86" i="4" s="1"/>
  <c r="F41" i="2"/>
  <c r="K12" i="4"/>
  <c r="K51" i="4"/>
  <c r="M51" i="4" s="1"/>
  <c r="K6" i="2"/>
  <c r="K57" i="4"/>
  <c r="K59" i="4"/>
  <c r="M59" i="4" s="1"/>
  <c r="K61" i="4"/>
  <c r="K9" i="4" l="1"/>
  <c r="K13" i="4"/>
  <c r="M57" i="4" s="1"/>
  <c r="F42" i="4"/>
  <c r="K14" i="4"/>
  <c r="W6" i="2"/>
  <c r="Y6" i="2" s="1"/>
  <c r="Z6" i="2" s="1"/>
  <c r="K12" i="2"/>
  <c r="K60" i="4"/>
  <c r="M60" i="4" s="1"/>
  <c r="K55" i="4"/>
  <c r="M55" i="4" s="1"/>
  <c r="K56" i="4" l="1"/>
  <c r="M56" i="4" s="1"/>
  <c r="E42" i="4" l="1"/>
  <c r="E41" i="2"/>
  <c r="C30" i="3"/>
  <c r="C12" i="3"/>
  <c r="K6" i="4" l="1"/>
  <c r="D13" i="3"/>
  <c r="E13" i="3" s="1"/>
  <c r="G37" i="3"/>
  <c r="F37" i="3"/>
  <c r="D35" i="3"/>
  <c r="D31" i="3"/>
  <c r="D29" i="3"/>
  <c r="E29" i="3" s="1"/>
  <c r="D28" i="3"/>
  <c r="E28" i="3" s="1"/>
  <c r="D26" i="3"/>
  <c r="C14" i="3"/>
  <c r="E14" i="3" s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H37" i="3"/>
  <c r="K37" i="3"/>
  <c r="E35" i="3"/>
  <c r="E34" i="3"/>
  <c r="E33" i="3"/>
  <c r="E32" i="3"/>
  <c r="E31" i="3"/>
  <c r="E30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2" i="3"/>
  <c r="E11" i="3"/>
  <c r="E10" i="3"/>
  <c r="E9" i="3"/>
  <c r="E7" i="3"/>
  <c r="E6" i="3"/>
  <c r="E5" i="3"/>
  <c r="K7" i="2"/>
  <c r="K10" i="2"/>
  <c r="K13" i="2"/>
  <c r="K15" i="2"/>
  <c r="K19" i="2"/>
  <c r="K20" i="2"/>
  <c r="K22" i="2"/>
  <c r="K23" i="2"/>
  <c r="K24" i="2"/>
  <c r="K25" i="2"/>
  <c r="K26" i="2"/>
  <c r="K32" i="2"/>
  <c r="K34" i="2"/>
  <c r="K35" i="2"/>
  <c r="K39" i="2"/>
  <c r="K5" i="2"/>
  <c r="N89" i="2"/>
  <c r="N41" i="2"/>
  <c r="Y25" i="2" l="1"/>
  <c r="Z25" i="2" s="1"/>
  <c r="Y22" i="2"/>
  <c r="Z22" i="2" s="1"/>
  <c r="Y34" i="2"/>
  <c r="Z34" i="2" s="1"/>
  <c r="I37" i="3"/>
  <c r="J16" i="3"/>
  <c r="J32" i="3"/>
  <c r="J17" i="3"/>
  <c r="J33" i="3"/>
  <c r="J6" i="3"/>
  <c r="J11" i="3"/>
  <c r="J15" i="3"/>
  <c r="J18" i="3"/>
  <c r="J20" i="3"/>
  <c r="J23" i="3"/>
  <c r="J27" i="3"/>
  <c r="J30" i="3"/>
  <c r="J34" i="3"/>
  <c r="J7" i="3"/>
  <c r="J12" i="3"/>
  <c r="J19" i="3"/>
  <c r="J24" i="3"/>
  <c r="J28" i="3"/>
  <c r="J31" i="3"/>
  <c r="J35" i="3"/>
  <c r="J5" i="3"/>
  <c r="J21" i="3"/>
  <c r="J9" i="3"/>
  <c r="J13" i="3"/>
  <c r="J25" i="3"/>
  <c r="J29" i="3"/>
  <c r="J14" i="3"/>
  <c r="J22" i="3"/>
  <c r="J26" i="3"/>
  <c r="J10" i="3"/>
  <c r="C37" i="3"/>
  <c r="E8" i="3"/>
  <c r="D37" i="3"/>
  <c r="J8" i="3" l="1"/>
  <c r="J37" i="3" s="1"/>
  <c r="E37" i="3"/>
  <c r="W10" i="2" l="1"/>
  <c r="Y10" i="2" s="1"/>
  <c r="Z10" i="2" s="1"/>
  <c r="W11" i="2"/>
  <c r="W12" i="2"/>
  <c r="W14" i="2"/>
  <c r="Y14" i="2" s="1"/>
  <c r="Z14" i="2" s="1"/>
  <c r="W15" i="2"/>
  <c r="W16" i="2"/>
  <c r="W19" i="2"/>
  <c r="W20" i="2"/>
  <c r="W21" i="2"/>
  <c r="W23" i="2"/>
  <c r="W24" i="2"/>
  <c r="W26" i="2"/>
  <c r="Y26" i="2" s="1"/>
  <c r="Z26" i="2" s="1"/>
  <c r="W28" i="2"/>
  <c r="W30" i="2"/>
  <c r="W33" i="2"/>
  <c r="Y35" i="2"/>
  <c r="Z35" i="2" s="1"/>
  <c r="W36" i="2"/>
  <c r="R41" i="2"/>
  <c r="Q41" i="2"/>
  <c r="K38" i="2"/>
  <c r="K33" i="2"/>
  <c r="S41" i="2"/>
  <c r="K31" i="2"/>
  <c r="W18" i="2"/>
  <c r="K18" i="2"/>
  <c r="C16" i="2"/>
  <c r="C17" i="4" s="1"/>
  <c r="K9" i="2"/>
  <c r="L42" i="4" l="1"/>
  <c r="C42" i="4"/>
  <c r="Y24" i="2"/>
  <c r="Z24" i="2" s="1"/>
  <c r="Y18" i="2"/>
  <c r="Z18" i="2" s="1"/>
  <c r="Y23" i="2"/>
  <c r="Z23" i="2" s="1"/>
  <c r="Y15" i="2"/>
  <c r="Z15" i="2" s="1"/>
  <c r="Y20" i="2"/>
  <c r="Z20" i="2" s="1"/>
  <c r="Y19" i="2"/>
  <c r="Z19" i="2" s="1"/>
  <c r="Y12" i="2"/>
  <c r="Z12" i="2" s="1"/>
  <c r="K11" i="2"/>
  <c r="Y11" i="2" s="1"/>
  <c r="Z11" i="2" s="1"/>
  <c r="K16" i="2"/>
  <c r="K30" i="2"/>
  <c r="K27" i="2"/>
  <c r="O41" i="2"/>
  <c r="K21" i="2"/>
  <c r="K37" i="2"/>
  <c r="K36" i="2"/>
  <c r="K28" i="2"/>
  <c r="K8" i="2"/>
  <c r="K29" i="2"/>
  <c r="Y33" i="2"/>
  <c r="Z33" i="2" s="1"/>
  <c r="P41" i="2"/>
  <c r="X41" i="2"/>
  <c r="C41" i="2"/>
  <c r="K17" i="4" l="1"/>
  <c r="M61" i="4" s="1"/>
  <c r="L41" i="2"/>
  <c r="K41" i="2"/>
  <c r="Y21" i="2"/>
  <c r="Z21" i="2" s="1"/>
  <c r="Y36" i="2"/>
  <c r="Z36" i="2" s="1"/>
  <c r="Y16" i="2"/>
  <c r="Y28" i="2"/>
  <c r="Z28" i="2" s="1"/>
  <c r="Y30" i="2"/>
  <c r="Z30" i="2" s="1"/>
  <c r="Z16" i="2" l="1"/>
  <c r="K42" i="4"/>
  <c r="M6" i="4"/>
  <c r="M41" i="2" l="1"/>
  <c r="M42" i="4" l="1"/>
  <c r="K76" i="4"/>
  <c r="M76" i="4" s="1"/>
  <c r="W31" i="2"/>
  <c r="Y31" i="2" s="1"/>
  <c r="K53" i="4"/>
  <c r="M53" i="4" s="1"/>
  <c r="W8" i="2"/>
  <c r="Y8" i="2" s="1"/>
  <c r="K83" i="4"/>
  <c r="M83" i="4" s="1"/>
  <c r="W38" i="2"/>
  <c r="Y38" i="2" s="1"/>
  <c r="K84" i="4"/>
  <c r="M84" i="4" s="1"/>
  <c r="W39" i="2"/>
  <c r="Y39" i="2" s="1"/>
  <c r="W32" i="2"/>
  <c r="Y32" i="2" s="1"/>
  <c r="K77" i="4"/>
  <c r="M77" i="4" s="1"/>
  <c r="W29" i="2"/>
  <c r="Y29" i="2" s="1"/>
  <c r="K74" i="4"/>
  <c r="M74" i="4" s="1"/>
  <c r="K58" i="4"/>
  <c r="M58" i="4" s="1"/>
  <c r="W13" i="2"/>
  <c r="Y13" i="2" s="1"/>
  <c r="W9" i="2"/>
  <c r="Y9" i="2" s="1"/>
  <c r="K54" i="4"/>
  <c r="M54" i="4" s="1"/>
  <c r="W37" i="2"/>
  <c r="Y37" i="2" s="1"/>
  <c r="K82" i="4"/>
  <c r="M82" i="4" s="1"/>
  <c r="U41" i="2"/>
  <c r="W41" i="2" s="1"/>
  <c r="W5" i="2"/>
  <c r="Y5" i="2" s="1"/>
  <c r="K52" i="4"/>
  <c r="M52" i="4" s="1"/>
  <c r="W7" i="2"/>
  <c r="Y7" i="2" s="1"/>
  <c r="Z7" i="2" s="1"/>
  <c r="K72" i="4"/>
  <c r="M72" i="4" s="1"/>
  <c r="W27" i="2"/>
  <c r="Y27" i="2" s="1"/>
  <c r="Z38" i="2" l="1"/>
  <c r="Z29" i="2"/>
  <c r="Z9" i="2"/>
  <c r="Z32" i="2"/>
  <c r="Z13" i="2"/>
  <c r="Z31" i="2"/>
  <c r="Z37" i="2"/>
  <c r="Z27" i="2"/>
  <c r="Z39" i="2"/>
  <c r="Z8" i="2"/>
  <c r="Y41" i="2"/>
  <c r="K50" i="4"/>
  <c r="M50" i="4" s="1"/>
  <c r="M86" i="4" s="1"/>
  <c r="M88" i="4" s="1"/>
  <c r="I86" i="4"/>
  <c r="Z5" i="2" l="1"/>
  <c r="K86" i="4"/>
  <c r="N88" i="2"/>
</calcChain>
</file>

<file path=xl/sharedStrings.xml><?xml version="1.0" encoding="utf-8"?>
<sst xmlns="http://schemas.openxmlformats.org/spreadsheetml/2006/main" count="221" uniqueCount="117">
  <si>
    <t>Nome</t>
  </si>
  <si>
    <t>INSS</t>
  </si>
  <si>
    <t>IRRF</t>
  </si>
  <si>
    <t>FGTS</t>
  </si>
  <si>
    <t>Férias</t>
  </si>
  <si>
    <t>Abono 
Pecuniário</t>
  </si>
  <si>
    <t>13º Salário</t>
  </si>
  <si>
    <t>CARGO</t>
  </si>
  <si>
    <t>Alexandre Junckes Jacques</t>
  </si>
  <si>
    <t>Bárbhara Veloso Beppler</t>
  </si>
  <si>
    <t>Bruna Porto Martins</t>
  </si>
  <si>
    <t>Carmen Eugência Alvarez Patron</t>
  </si>
  <si>
    <t>Deireal Zandomeneco Junior</t>
  </si>
  <si>
    <t>Edna Lealcy Goulart Ferreira</t>
  </si>
  <si>
    <t>Felipe Wagner da Silva</t>
  </si>
  <si>
    <t>Filipe Lima Rockenbach</t>
  </si>
  <si>
    <t>Franciani Rosália Rigoni</t>
  </si>
  <si>
    <t>Isabel Leal Marcon Leonetti</t>
  </si>
  <si>
    <t>Isabella Pereira de Sousa</t>
  </si>
  <si>
    <t>Jaime Teixeira Chaves</t>
  </si>
  <si>
    <t>Jaqueline Freitas Vilain</t>
  </si>
  <si>
    <t>Lilian Laudina Caolvilla</t>
  </si>
  <si>
    <t>Lucas Henrique Gomes da Rocha</t>
  </si>
  <si>
    <t>Luis Antônio Nunes</t>
  </si>
  <si>
    <t>Luiza Mecabo</t>
  </si>
  <si>
    <t>Manuela Cavallazzi</t>
  </si>
  <si>
    <t>Maria Carolina Santiago</t>
  </si>
  <si>
    <t>Mayara Regina de Souza</t>
  </si>
  <si>
    <t>Melina Valença Marcondes</t>
  </si>
  <si>
    <t>Mônica Paludo</t>
  </si>
  <si>
    <t>Nayana Maria de Oliveira</t>
  </si>
  <si>
    <t>Rodrigo David Barros Silva</t>
  </si>
  <si>
    <t>Talitha Roberta Bonfatti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</si>
  <si>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</si>
  <si>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</si>
  <si>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</si>
  <si>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</si>
  <si>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</si>
  <si>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</si>
  <si>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Analista  Administrativo II</t>
  </si>
  <si>
    <t>Assistente Técnico I</t>
  </si>
  <si>
    <t>Secretária II</t>
  </si>
  <si>
    <t>Arquiteta Fiscal II</t>
  </si>
  <si>
    <t>Analista Financeiro II</t>
  </si>
  <si>
    <t>Analista Administrativo I</t>
  </si>
  <si>
    <t>Gerente Financeiro</t>
  </si>
  <si>
    <t>Coordenador Técnico</t>
  </si>
  <si>
    <t>Procuradora Geral</t>
  </si>
  <si>
    <t>Assistente Administrativo I</t>
  </si>
  <si>
    <t>Arquiteto Fiscal II</t>
  </si>
  <si>
    <t>Assistente de Comissões II</t>
  </si>
  <si>
    <t>Assistente Técnico II</t>
  </si>
  <si>
    <t>Analista Jurídico I</t>
  </si>
  <si>
    <t>Analista Técnico II</t>
  </si>
  <si>
    <t>Assistente Financeiro I</t>
  </si>
  <si>
    <t xml:space="preserve">Gerente Administrativo </t>
  </si>
  <si>
    <t>Total Descontos</t>
  </si>
  <si>
    <t>Horas
Extras</t>
  </si>
  <si>
    <t>Diárias 
Viagens</t>
  </si>
  <si>
    <t>REMUNERAÇÕES + BENEFÍCIOS em R$</t>
  </si>
  <si>
    <t>DESCONTOS R$</t>
  </si>
  <si>
    <t>Faltas</t>
  </si>
  <si>
    <t>Auxilio
Maternidade</t>
  </si>
  <si>
    <t>Mens.
Sindicato</t>
  </si>
  <si>
    <t>Coordenador de TI</t>
  </si>
  <si>
    <t>Liquidos</t>
  </si>
  <si>
    <t>Rescisão</t>
  </si>
  <si>
    <t>Auxilios e Beneficios</t>
  </si>
  <si>
    <t>Analista Compras, Contr. Lic. I</t>
  </si>
  <si>
    <t>Auxílios EXTRAS</t>
  </si>
  <si>
    <t xml:space="preserve"> </t>
  </si>
  <si>
    <r>
      <t xml:space="preserve">Total de
</t>
    </r>
    <r>
      <rPr>
        <b/>
        <sz val="10"/>
        <color theme="1"/>
        <rFont val="Calibri"/>
        <family val="2"/>
        <scheme val="minor"/>
      </rPr>
      <t>Rendimentos</t>
    </r>
  </si>
  <si>
    <t>Remune-
ração</t>
  </si>
  <si>
    <t>Vale 
Aliment</t>
  </si>
  <si>
    <t>Vale 
Transp</t>
  </si>
  <si>
    <t>Vale
Aliment</t>
  </si>
  <si>
    <t>Vale
 Transp</t>
  </si>
  <si>
    <t>Jessica Barbosa</t>
  </si>
  <si>
    <t>Estagiária Jornalismo</t>
  </si>
  <si>
    <t>Rebeca Dora Weber</t>
  </si>
  <si>
    <t>Estagiária Direito</t>
  </si>
  <si>
    <t>Lucas Kuhnen Barni</t>
  </si>
  <si>
    <t>Estagiário Administração</t>
  </si>
  <si>
    <t>Ajuda
Custo</t>
  </si>
  <si>
    <t xml:space="preserve">
Remuneração</t>
  </si>
  <si>
    <t>Total Estagiários = 5</t>
  </si>
  <si>
    <t>Total Funcionários = 30</t>
  </si>
  <si>
    <t>Fernanda Maria Menezes *</t>
  </si>
  <si>
    <t>Ricardo de Freitas *</t>
  </si>
  <si>
    <t>DEMONSTRATIVO DETALHADO DA FOLHA DE PAGAMENTO
13 SALÁRIO</t>
  </si>
  <si>
    <t>ADTO 
13º SALARIO</t>
  </si>
  <si>
    <t>LIQUIDO
13º SALÁRIO</t>
  </si>
  <si>
    <t>Média HE
Extras</t>
  </si>
  <si>
    <t xml:space="preserve">Gislaine Micheline Pscevozniki </t>
  </si>
  <si>
    <t>REMUNERAÇÕES</t>
  </si>
  <si>
    <t>FGTS
2ª Parcela</t>
  </si>
  <si>
    <t>* Empregada a disposição do CAU disponibilizada pelo DEINFRA. O 13º Salário pago a empregada foi de R$ 2.794,06 a diferença refere-se ao reembolso ao DEINFRA</t>
  </si>
  <si>
    <t>** Empregado a disposição do CAU disponibilizada pelo DEINFRA. O 13º Salário pago a empregada foi de R$ 2.888,19 a diferença refere-se ao reembolso ao DEINFRA</t>
  </si>
  <si>
    <t>Gerente  Administrativo</t>
  </si>
  <si>
    <t>Andrea Beatriz Fritz Bueno</t>
  </si>
  <si>
    <t>Eduardo Amauri de Espindola</t>
  </si>
  <si>
    <t>Plano de Saude</t>
  </si>
  <si>
    <t>Franciani Rosalia Rigoni</t>
  </si>
  <si>
    <t>Lilian Laudina Caovilla</t>
  </si>
  <si>
    <t>Adtos
Férias/Outros</t>
  </si>
  <si>
    <t>13º Propor-
cional</t>
  </si>
  <si>
    <t>Total Funcionários = 31</t>
  </si>
  <si>
    <t>Fernanda Maria Menezes¹</t>
  </si>
  <si>
    <t>¹ Empregada a disposição do CAU disponibilizada pelo DEINFRA. O Salário pago a empregada foi de R$ 3.143,48 a diferença refere-se ao reembolso ao DEINFRA</t>
  </si>
  <si>
    <t>Total Estagiários = 4</t>
  </si>
  <si>
    <t>Total 
Descontos</t>
  </si>
  <si>
    <t>Guilherme Ribeiro Pereira</t>
  </si>
  <si>
    <t>Estagiário Designer</t>
  </si>
  <si>
    <t>DEMONSTRATIVO DETALHADO DA FOLHA DE PAGAMENTO
FEVEREIRO/2016</t>
  </si>
  <si>
    <t>Ricardo de Freitas²</t>
  </si>
  <si>
    <t>² Empregado a disposição do CAU disponibilizada pelo DEINFRA. O Salário pago a empregada foi de R$ 4.097,85 a diferença refere-se ao reembolso ao DEINFRA</t>
  </si>
  <si>
    <t>Plano de
 Saude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</si>
</sst>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43" fontId="16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16" fillId="0" borderId="10" xfId="1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10" xfId="1" applyFont="1" applyBorder="1" applyAlignment="1">
      <alignment vertical="center"/>
    </xf>
    <xf numFmtId="43" fontId="16" fillId="0" borderId="10" xfId="1" applyFont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43" fontId="16" fillId="0" borderId="10" xfId="1" applyFont="1" applyFill="1" applyBorder="1" applyAlignment="1">
      <alignment vertical="center"/>
    </xf>
    <xf numFmtId="43" fontId="18" fillId="0" borderId="16" xfId="1" applyFont="1" applyBorder="1" applyAlignment="1">
      <alignment horizontal="center" vertical="center" wrapText="1"/>
    </xf>
    <xf numFmtId="43" fontId="18" fillId="0" borderId="16" xfId="1" applyFont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43" fontId="16" fillId="0" borderId="0" xfId="0" applyNumberFormat="1" applyFont="1" applyFill="1" applyAlignment="1">
      <alignment vertical="center"/>
    </xf>
    <xf numFmtId="43" fontId="18" fillId="0" borderId="16" xfId="1" applyFont="1" applyBorder="1" applyAlignment="1">
      <alignment horizontal="center" vertical="center" wrapText="1"/>
    </xf>
    <xf numFmtId="43" fontId="18" fillId="0" borderId="16" xfId="1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43" fontId="16" fillId="0" borderId="11" xfId="1" applyFont="1" applyBorder="1" applyAlignment="1">
      <alignment horizontal="center" vertical="center" wrapText="1"/>
    </xf>
    <xf numFmtId="43" fontId="16" fillId="0" borderId="17" xfId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3" fontId="16" fillId="0" borderId="13" xfId="1" applyFont="1" applyFill="1" applyBorder="1" applyAlignment="1">
      <alignment horizontal="center" vertical="center" wrapText="1"/>
    </xf>
    <xf numFmtId="43" fontId="16" fillId="0" borderId="14" xfId="1" applyFont="1" applyFill="1" applyBorder="1" applyAlignment="1">
      <alignment horizontal="center" vertical="center" wrapText="1"/>
    </xf>
    <xf numFmtId="43" fontId="16" fillId="0" borderId="13" xfId="1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/>
    </xf>
    <xf numFmtId="43" fontId="16" fillId="0" borderId="15" xfId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331770</xdr:colOff>
      <xdr:row>0</xdr:row>
      <xdr:rowOff>0</xdr:rowOff>
    </xdr:from>
    <xdr:to>
      <xdr:col>3</xdr:col>
      <xdr:colOff>340010</xdr:colOff>
      <xdr:row>0</xdr:row>
      <xdr:rowOff>824073</xdr:rowOff>
    </xdr:to>
    <xdr:pic>
      <xdr:nvPicPr>
        <xdr:cNvPr id="2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33177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59183</xdr:colOff>
      <xdr:row>0</xdr:row>
      <xdr:rowOff>824073</xdr:rowOff>
    </xdr:to>
    <xdr:pic>
      <xdr:nvPicPr>
        <xdr:cNvPr id="3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59183</xdr:colOff>
      <xdr:row>0</xdr:row>
      <xdr:rowOff>824073</xdr:rowOff>
    </xdr:to>
    <xdr:pic>
      <xdr:nvPicPr>
        <xdr:cNvPr id="4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9"/>
  <sheetViews>
    <sheetView showGridLines="0" zoomScale="89" zoomScaleNormal="89" workbookViewId="0">
      <pane xSplit="2" ySplit="4" topLeftCell="P32" activePane="bottomRight" state="frozen"/>
      <selection pane="topRight" activeCell="C1" sqref="C1"/>
      <selection pane="bottomLeft" activeCell="A5" sqref="A5"/>
      <selection pane="bottomRight" activeCell="Y37" sqref="Y37"/>
    </sheetView>
  </sheetViews>
  <sheetFormatPr defaultColWidth="11.28515625" defaultRowHeight="15" x14ac:dyDescent="0.25"/>
  <cols>
    <col min="1" max="1" width="34" style="2" customWidth="1"/>
    <col min="2" max="2" width="28.140625" style="18" bestFit="1" customWidth="1"/>
    <col min="3" max="3" width="12.28515625" style="3" customWidth="1"/>
    <col min="4" max="4" width="12.7109375" style="3" bestFit="1" customWidth="1"/>
    <col min="5" max="5" width="10.140625" style="3" bestFit="1" customWidth="1"/>
    <col min="6" max="6" width="11.28515625" style="3" bestFit="1" customWidth="1"/>
    <col min="7" max="7" width="12.5703125" style="3" customWidth="1"/>
    <col min="8" max="8" width="10.42578125" style="3" bestFit="1" customWidth="1"/>
    <col min="9" max="9" width="10.140625" style="4" bestFit="1" customWidth="1"/>
    <col min="10" max="10" width="8.42578125" style="4" bestFit="1" customWidth="1"/>
    <col min="11" max="11" width="12.85546875" style="3" bestFit="1" customWidth="1"/>
    <col min="12" max="12" width="11.28515625" style="5" bestFit="1" customWidth="1"/>
    <col min="13" max="13" width="10.140625" style="3" customWidth="1"/>
    <col min="14" max="14" width="12.28515625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10.140625" style="3" bestFit="1" customWidth="1"/>
    <col min="20" max="20" width="13.85546875" style="2" customWidth="1"/>
    <col min="21" max="21" width="8.42578125" style="2" bestFit="1" customWidth="1"/>
    <col min="22" max="22" width="10.140625" style="2" bestFit="1" customWidth="1"/>
    <col min="23" max="24" width="11.42578125" style="2" bestFit="1" customWidth="1"/>
    <col min="25" max="25" width="13.140625" style="12" customWidth="1"/>
    <col min="26" max="16384" width="11.28515625" style="2"/>
  </cols>
  <sheetData>
    <row r="1" spans="1:26" ht="68.25" customHeight="1" x14ac:dyDescent="0.25">
      <c r="E1" s="33" t="s">
        <v>113</v>
      </c>
      <c r="F1" s="34"/>
      <c r="G1" s="34"/>
      <c r="H1" s="34"/>
      <c r="I1" s="34"/>
      <c r="J1" s="34"/>
      <c r="K1" s="34"/>
      <c r="L1" s="34"/>
      <c r="M1" s="34"/>
      <c r="N1" s="34"/>
    </row>
    <row r="2" spans="1:26" ht="19.5" customHeight="1" x14ac:dyDescent="0.25">
      <c r="A2" s="45" t="s">
        <v>0</v>
      </c>
      <c r="B2" s="45" t="s">
        <v>7</v>
      </c>
      <c r="C2" s="36" t="s">
        <v>59</v>
      </c>
      <c r="D2" s="37"/>
      <c r="E2" s="37"/>
      <c r="F2" s="37"/>
      <c r="G2" s="37"/>
      <c r="H2" s="37"/>
      <c r="I2" s="37"/>
      <c r="J2" s="37"/>
      <c r="K2" s="37"/>
      <c r="L2" s="35" t="s">
        <v>69</v>
      </c>
      <c r="M2" s="35"/>
      <c r="N2" s="35"/>
      <c r="O2" s="36" t="s">
        <v>60</v>
      </c>
      <c r="P2" s="37"/>
      <c r="Q2" s="37"/>
      <c r="R2" s="37"/>
      <c r="S2" s="37"/>
      <c r="T2" s="37"/>
      <c r="U2" s="37"/>
      <c r="V2" s="44"/>
      <c r="W2" s="36" t="s">
        <v>65</v>
      </c>
      <c r="X2" s="44"/>
    </row>
    <row r="3" spans="1:26" ht="33.75" customHeight="1" x14ac:dyDescent="0.25">
      <c r="A3" s="45"/>
      <c r="B3" s="45"/>
      <c r="C3" s="42" t="s">
        <v>72</v>
      </c>
      <c r="D3" s="42" t="s">
        <v>62</v>
      </c>
      <c r="E3" s="42" t="s">
        <v>57</v>
      </c>
      <c r="F3" s="42" t="s">
        <v>4</v>
      </c>
      <c r="G3" s="42" t="s">
        <v>105</v>
      </c>
      <c r="H3" s="42" t="s">
        <v>5</v>
      </c>
      <c r="I3" s="42" t="s">
        <v>58</v>
      </c>
      <c r="J3" s="42" t="s">
        <v>83</v>
      </c>
      <c r="K3" s="42" t="s">
        <v>71</v>
      </c>
      <c r="L3" s="38" t="s">
        <v>3</v>
      </c>
      <c r="M3" s="35" t="s">
        <v>74</v>
      </c>
      <c r="N3" s="35" t="s">
        <v>73</v>
      </c>
      <c r="O3" s="35" t="s">
        <v>1</v>
      </c>
      <c r="P3" s="35" t="s">
        <v>2</v>
      </c>
      <c r="Q3" s="35" t="s">
        <v>63</v>
      </c>
      <c r="R3" s="46" t="s">
        <v>101</v>
      </c>
      <c r="S3" s="35" t="s">
        <v>61</v>
      </c>
      <c r="T3" s="35" t="s">
        <v>104</v>
      </c>
      <c r="U3" s="36" t="s">
        <v>67</v>
      </c>
      <c r="V3" s="44"/>
      <c r="W3" s="35" t="s">
        <v>56</v>
      </c>
      <c r="X3" s="42" t="s">
        <v>66</v>
      </c>
      <c r="Y3" s="40" t="s">
        <v>84</v>
      </c>
    </row>
    <row r="4" spans="1:26" ht="30" x14ac:dyDescent="0.25">
      <c r="A4" s="45"/>
      <c r="B4" s="45"/>
      <c r="C4" s="43"/>
      <c r="D4" s="43"/>
      <c r="E4" s="43"/>
      <c r="F4" s="43"/>
      <c r="G4" s="43"/>
      <c r="H4" s="43"/>
      <c r="I4" s="43"/>
      <c r="J4" s="43"/>
      <c r="K4" s="43"/>
      <c r="L4" s="39"/>
      <c r="M4" s="35"/>
      <c r="N4" s="35"/>
      <c r="O4" s="35"/>
      <c r="P4" s="35"/>
      <c r="Q4" s="35"/>
      <c r="R4" s="46"/>
      <c r="S4" s="35"/>
      <c r="T4" s="35"/>
      <c r="U4" s="1" t="s">
        <v>76</v>
      </c>
      <c r="V4" s="1" t="s">
        <v>75</v>
      </c>
      <c r="W4" s="35"/>
      <c r="X4" s="43"/>
      <c r="Y4" s="41"/>
    </row>
    <row r="5" spans="1:26" x14ac:dyDescent="0.25">
      <c r="A5" s="7" t="s">
        <v>8</v>
      </c>
      <c r="B5" s="19" t="s">
        <v>98</v>
      </c>
      <c r="C5" s="25">
        <v>9646.2099999999991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6">
        <f t="shared" ref="K5:K39" si="0">SUM(C5:J5)</f>
        <v>9646.2099999999991</v>
      </c>
      <c r="L5" s="25">
        <v>771.69</v>
      </c>
      <c r="M5" s="25">
        <v>133.6</v>
      </c>
      <c r="N5" s="25">
        <v>601.78</v>
      </c>
      <c r="O5" s="25">
        <v>570.88</v>
      </c>
      <c r="P5" s="25">
        <v>1574.22</v>
      </c>
      <c r="Q5" s="25">
        <v>0</v>
      </c>
      <c r="R5" s="25">
        <v>62.042000000000002</v>
      </c>
      <c r="S5" s="25"/>
      <c r="T5" s="25">
        <v>0</v>
      </c>
      <c r="U5" s="25">
        <v>96.46</v>
      </c>
      <c r="V5" s="25">
        <v>30.09</v>
      </c>
      <c r="W5" s="26">
        <f t="shared" ref="W5:W17" si="1">SUM(O5:V5)</f>
        <v>2333.692</v>
      </c>
      <c r="X5" s="25">
        <v>0</v>
      </c>
      <c r="Y5" s="27">
        <f t="shared" ref="Y5:Y36" si="2">K5-W5-X5</f>
        <v>7312.5179999999991</v>
      </c>
      <c r="Z5" s="10">
        <f>Y5-Relatório!M50</f>
        <v>0</v>
      </c>
    </row>
    <row r="6" spans="1:26" x14ac:dyDescent="0.25">
      <c r="A6" s="7" t="s">
        <v>99</v>
      </c>
      <c r="B6" s="19" t="s">
        <v>40</v>
      </c>
      <c r="C6" s="25">
        <v>2334.37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6">
        <f t="shared" si="0"/>
        <v>2334.37</v>
      </c>
      <c r="L6" s="25">
        <v>186.51</v>
      </c>
      <c r="M6" s="25">
        <v>133.6</v>
      </c>
      <c r="N6" s="25">
        <v>601.78</v>
      </c>
      <c r="O6" s="25">
        <v>209.83</v>
      </c>
      <c r="P6" s="25">
        <v>16.32</v>
      </c>
      <c r="Q6" s="25">
        <v>0</v>
      </c>
      <c r="R6" s="25">
        <v>0</v>
      </c>
      <c r="S6" s="25">
        <v>2.92</v>
      </c>
      <c r="T6" s="25">
        <v>0</v>
      </c>
      <c r="U6" s="25">
        <v>23.34</v>
      </c>
      <c r="V6" s="25">
        <v>30.09</v>
      </c>
      <c r="W6" s="26">
        <f t="shared" si="1"/>
        <v>282.5</v>
      </c>
      <c r="X6" s="25">
        <v>0</v>
      </c>
      <c r="Y6" s="27">
        <f t="shared" si="2"/>
        <v>2051.87</v>
      </c>
      <c r="Z6" s="10">
        <f>Y6-Relatório!M51</f>
        <v>0</v>
      </c>
    </row>
    <row r="7" spans="1:26" x14ac:dyDescent="0.25">
      <c r="A7" s="7" t="s">
        <v>9</v>
      </c>
      <c r="B7" s="19" t="s">
        <v>40</v>
      </c>
      <c r="C7" s="25">
        <v>2334.37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6">
        <f t="shared" si="0"/>
        <v>2334.37</v>
      </c>
      <c r="L7" s="25">
        <v>141.61000000000001</v>
      </c>
      <c r="M7" s="25">
        <v>204</v>
      </c>
      <c r="N7" s="25">
        <v>601.78</v>
      </c>
      <c r="O7" s="25">
        <v>159.32</v>
      </c>
      <c r="P7" s="25"/>
      <c r="Q7" s="25">
        <v>0</v>
      </c>
      <c r="R7" s="25">
        <v>150.48599999999999</v>
      </c>
      <c r="S7" s="25">
        <v>564.14</v>
      </c>
      <c r="T7" s="25">
        <v>0</v>
      </c>
      <c r="U7" s="25">
        <v>23.34</v>
      </c>
      <c r="V7" s="25">
        <v>30.09</v>
      </c>
      <c r="W7" s="26">
        <f t="shared" si="1"/>
        <v>927.37599999999998</v>
      </c>
      <c r="X7" s="25">
        <v>0</v>
      </c>
      <c r="Y7" s="27">
        <f t="shared" si="2"/>
        <v>1406.9939999999999</v>
      </c>
      <c r="Z7" s="10">
        <f>Y7-Relatório!M52</f>
        <v>0</v>
      </c>
    </row>
    <row r="8" spans="1:26" x14ac:dyDescent="0.25">
      <c r="A8" s="7" t="s">
        <v>10</v>
      </c>
      <c r="B8" s="19" t="s">
        <v>41</v>
      </c>
      <c r="C8" s="25">
        <v>3016.27</v>
      </c>
      <c r="D8" s="25">
        <v>0</v>
      </c>
      <c r="E8" s="25">
        <f>16.97+2.71</f>
        <v>19.68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f t="shared" si="0"/>
        <v>3035.95</v>
      </c>
      <c r="L8" s="25">
        <v>242.87</v>
      </c>
      <c r="M8" s="25">
        <v>133.6</v>
      </c>
      <c r="N8" s="25">
        <v>601.78</v>
      </c>
      <c r="O8" s="25">
        <v>333.95</v>
      </c>
      <c r="P8" s="25">
        <v>59.85</v>
      </c>
      <c r="Q8" s="25">
        <v>18.399999999999999</v>
      </c>
      <c r="R8" s="25">
        <v>262.30600000000004</v>
      </c>
      <c r="S8" s="25"/>
      <c r="T8" s="25">
        <v>0</v>
      </c>
      <c r="U8" s="25">
        <v>30.16</v>
      </c>
      <c r="V8" s="25">
        <v>30.09</v>
      </c>
      <c r="W8" s="26">
        <f t="shared" si="1"/>
        <v>734.75600000000009</v>
      </c>
      <c r="X8" s="25">
        <v>0</v>
      </c>
      <c r="Y8" s="27">
        <f t="shared" si="2"/>
        <v>2301.1939999999995</v>
      </c>
      <c r="Z8" s="10">
        <f>Y8-Relatório!M53</f>
        <v>0</v>
      </c>
    </row>
    <row r="9" spans="1:26" x14ac:dyDescent="0.25">
      <c r="A9" s="7" t="s">
        <v>11</v>
      </c>
      <c r="B9" s="19" t="s">
        <v>42</v>
      </c>
      <c r="C9" s="25">
        <v>7172.59</v>
      </c>
      <c r="D9" s="25">
        <v>0</v>
      </c>
      <c r="E9" s="25">
        <f>36.76+5.88</f>
        <v>42.64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f t="shared" si="0"/>
        <v>7215.2300000000005</v>
      </c>
      <c r="L9" s="25">
        <v>577.21</v>
      </c>
      <c r="M9" s="25">
        <v>133.6</v>
      </c>
      <c r="N9" s="25">
        <v>601.78</v>
      </c>
      <c r="O9" s="25">
        <v>570.88</v>
      </c>
      <c r="P9" s="25">
        <v>957.84</v>
      </c>
      <c r="Q9" s="25">
        <v>18.399999999999999</v>
      </c>
      <c r="R9" s="25">
        <v>67.006</v>
      </c>
      <c r="S9" s="25"/>
      <c r="T9" s="25">
        <v>0</v>
      </c>
      <c r="U9" s="25">
        <v>71.72</v>
      </c>
      <c r="V9" s="25">
        <v>30.09</v>
      </c>
      <c r="W9" s="26">
        <f t="shared" si="1"/>
        <v>1715.9360000000001</v>
      </c>
      <c r="X9" s="25">
        <v>0</v>
      </c>
      <c r="Y9" s="27">
        <f t="shared" si="2"/>
        <v>5499.2939999999999</v>
      </c>
      <c r="Z9" s="10">
        <f>Y9-Relatório!M54</f>
        <v>0</v>
      </c>
    </row>
    <row r="10" spans="1:26" x14ac:dyDescent="0.25">
      <c r="A10" s="7" t="s">
        <v>12</v>
      </c>
      <c r="B10" s="19" t="s">
        <v>43</v>
      </c>
      <c r="C10" s="25">
        <v>3935.53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f t="shared" si="0"/>
        <v>3935.53</v>
      </c>
      <c r="L10" s="25">
        <v>314.83999999999997</v>
      </c>
      <c r="M10" s="25">
        <v>0</v>
      </c>
      <c r="N10" s="25">
        <v>601.78</v>
      </c>
      <c r="O10" s="25">
        <v>432.9</v>
      </c>
      <c r="P10" s="25">
        <v>170.59</v>
      </c>
      <c r="Q10" s="25">
        <v>18.399999999999999</v>
      </c>
      <c r="R10" s="25">
        <v>29.291999999999998</v>
      </c>
      <c r="S10" s="25"/>
      <c r="T10" s="25">
        <v>0</v>
      </c>
      <c r="U10" s="25">
        <v>0</v>
      </c>
      <c r="V10" s="25">
        <v>30.09</v>
      </c>
      <c r="W10" s="26">
        <f t="shared" si="1"/>
        <v>681.27200000000005</v>
      </c>
      <c r="X10" s="25">
        <v>0</v>
      </c>
      <c r="Y10" s="27">
        <f t="shared" si="2"/>
        <v>3254.2580000000003</v>
      </c>
      <c r="Z10" s="10">
        <f>Y10-Relatório!M55</f>
        <v>0</v>
      </c>
    </row>
    <row r="11" spans="1:26" x14ac:dyDescent="0.25">
      <c r="A11" s="7" t="s">
        <v>13</v>
      </c>
      <c r="B11" s="19" t="s">
        <v>44</v>
      </c>
      <c r="C11" s="25">
        <v>3858.36</v>
      </c>
      <c r="D11" s="25">
        <v>0</v>
      </c>
      <c r="E11" s="25">
        <f>43.41+6.94</f>
        <v>50.349999999999994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f t="shared" si="0"/>
        <v>3908.71</v>
      </c>
      <c r="L11" s="25">
        <v>311.61</v>
      </c>
      <c r="M11" s="25">
        <v>204</v>
      </c>
      <c r="N11" s="25">
        <v>601.78</v>
      </c>
      <c r="O11" s="25">
        <v>428.47</v>
      </c>
      <c r="P11" s="25">
        <v>136.77000000000001</v>
      </c>
      <c r="Q11" s="25">
        <v>0</v>
      </c>
      <c r="R11" s="25">
        <v>46.531499999999994</v>
      </c>
      <c r="S11" s="25">
        <v>13.5</v>
      </c>
      <c r="T11" s="25">
        <v>0</v>
      </c>
      <c r="U11" s="25">
        <v>38.58</v>
      </c>
      <c r="V11" s="25">
        <v>30.09</v>
      </c>
      <c r="W11" s="26">
        <f t="shared" si="1"/>
        <v>693.94150000000013</v>
      </c>
      <c r="X11" s="25">
        <v>0</v>
      </c>
      <c r="Y11" s="27">
        <f t="shared" si="2"/>
        <v>3214.7685000000001</v>
      </c>
      <c r="Z11" s="10">
        <f>Y11-Relatório!M56</f>
        <v>0</v>
      </c>
    </row>
    <row r="12" spans="1:26" x14ac:dyDescent="0.25">
      <c r="A12" s="7" t="s">
        <v>100</v>
      </c>
      <c r="B12" s="19" t="s">
        <v>52</v>
      </c>
      <c r="C12" s="25">
        <v>6011.2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f t="shared" si="0"/>
        <v>6011.2</v>
      </c>
      <c r="L12" s="25">
        <v>480.89</v>
      </c>
      <c r="M12" s="25">
        <v>0</v>
      </c>
      <c r="N12" s="25">
        <v>601.78</v>
      </c>
      <c r="O12" s="25">
        <v>570.88</v>
      </c>
      <c r="P12" s="25">
        <v>626.73</v>
      </c>
      <c r="Q12" s="25">
        <v>0</v>
      </c>
      <c r="R12" s="25">
        <v>0</v>
      </c>
      <c r="S12" s="25"/>
      <c r="T12" s="25">
        <v>0</v>
      </c>
      <c r="U12" s="25">
        <v>0</v>
      </c>
      <c r="V12" s="25">
        <v>30.09</v>
      </c>
      <c r="W12" s="26">
        <f t="shared" si="1"/>
        <v>1227.7</v>
      </c>
      <c r="X12" s="25">
        <v>0</v>
      </c>
      <c r="Y12" s="27">
        <f t="shared" si="2"/>
        <v>4783.5</v>
      </c>
      <c r="Z12" s="10">
        <f>Y12-Relatório!M57</f>
        <v>0</v>
      </c>
    </row>
    <row r="13" spans="1:26" x14ac:dyDescent="0.25">
      <c r="A13" s="7" t="s">
        <v>14</v>
      </c>
      <c r="B13" s="19" t="s">
        <v>40</v>
      </c>
      <c r="C13" s="25">
        <v>2381.06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f t="shared" si="0"/>
        <v>2381.06</v>
      </c>
      <c r="L13" s="25">
        <v>186.99</v>
      </c>
      <c r="M13" s="25">
        <v>204</v>
      </c>
      <c r="N13" s="25">
        <v>601.78</v>
      </c>
      <c r="O13" s="27">
        <v>210.36</v>
      </c>
      <c r="P13" s="25">
        <v>16.73</v>
      </c>
      <c r="Q13" s="27">
        <v>18.399999999999999</v>
      </c>
      <c r="R13" s="25">
        <v>19.528000000000002</v>
      </c>
      <c r="S13" s="27">
        <v>43.65</v>
      </c>
      <c r="T13" s="27">
        <v>0</v>
      </c>
      <c r="U13" s="25">
        <v>23.81</v>
      </c>
      <c r="V13" s="27">
        <v>30.09</v>
      </c>
      <c r="W13" s="28">
        <f t="shared" si="1"/>
        <v>362.56799999999998</v>
      </c>
      <c r="X13" s="25">
        <v>0</v>
      </c>
      <c r="Y13" s="27">
        <f t="shared" si="2"/>
        <v>2018.492</v>
      </c>
      <c r="Z13" s="10">
        <f>Y13-Relatório!M58</f>
        <v>0</v>
      </c>
    </row>
    <row r="14" spans="1:26" s="12" customFormat="1" x14ac:dyDescent="0.25">
      <c r="A14" s="16" t="s">
        <v>107</v>
      </c>
      <c r="B14" s="20" t="s">
        <v>36</v>
      </c>
      <c r="C14" s="25">
        <v>9646.2099999999991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f t="shared" si="0"/>
        <v>9646.2099999999991</v>
      </c>
      <c r="L14" s="25">
        <v>149.07</v>
      </c>
      <c r="M14" s="25">
        <v>0</v>
      </c>
      <c r="N14" s="25">
        <v>601.78</v>
      </c>
      <c r="O14" s="25">
        <v>0</v>
      </c>
      <c r="P14" s="25">
        <v>0</v>
      </c>
      <c r="Q14" s="25">
        <v>0</v>
      </c>
      <c r="R14" s="25">
        <v>0</v>
      </c>
      <c r="S14" s="25"/>
      <c r="T14" s="25">
        <v>1280</v>
      </c>
      <c r="U14" s="25">
        <v>0</v>
      </c>
      <c r="V14" s="27">
        <v>30.09</v>
      </c>
      <c r="W14" s="26">
        <f t="shared" si="1"/>
        <v>1310.0899999999999</v>
      </c>
      <c r="X14" s="25">
        <v>0</v>
      </c>
      <c r="Y14" s="27">
        <f t="shared" si="2"/>
        <v>8336.119999999999</v>
      </c>
      <c r="Z14" s="10">
        <f>Y14-Relatório!M59</f>
        <v>0</v>
      </c>
    </row>
    <row r="15" spans="1:26" x14ac:dyDescent="0.25">
      <c r="A15" s="7" t="s">
        <v>15</v>
      </c>
      <c r="B15" s="19" t="s">
        <v>45</v>
      </c>
      <c r="C15" s="25">
        <v>9646.2099999999991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6">
        <f t="shared" si="0"/>
        <v>9646.2099999999991</v>
      </c>
      <c r="L15" s="25">
        <v>771.69</v>
      </c>
      <c r="M15" s="25">
        <v>0</v>
      </c>
      <c r="N15" s="25">
        <v>601.78</v>
      </c>
      <c r="O15" s="25">
        <v>570.88</v>
      </c>
      <c r="P15" s="25">
        <v>1626.36</v>
      </c>
      <c r="Q15" s="25">
        <v>0</v>
      </c>
      <c r="R15" s="25">
        <v>71.540000000000006</v>
      </c>
      <c r="S15" s="25"/>
      <c r="T15" s="25">
        <v>0</v>
      </c>
      <c r="U15" s="25">
        <v>0</v>
      </c>
      <c r="V15" s="27">
        <v>30.09</v>
      </c>
      <c r="W15" s="26">
        <f t="shared" si="1"/>
        <v>2298.87</v>
      </c>
      <c r="X15" s="25">
        <v>0</v>
      </c>
      <c r="Y15" s="27">
        <f t="shared" si="2"/>
        <v>7347.3399999999992</v>
      </c>
      <c r="Z15" s="10">
        <f>Y15-Relatório!M60</f>
        <v>0</v>
      </c>
    </row>
    <row r="16" spans="1:26" x14ac:dyDescent="0.25">
      <c r="A16" s="7" t="s">
        <v>102</v>
      </c>
      <c r="B16" s="19" t="s">
        <v>46</v>
      </c>
      <c r="C16" s="25">
        <f>7031.95+2109.58</f>
        <v>9141.5299999999988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/>
      <c r="K16" s="26">
        <f t="shared" si="0"/>
        <v>9141.5299999999988</v>
      </c>
      <c r="L16" s="25">
        <v>731.32</v>
      </c>
      <c r="M16" s="25">
        <v>0</v>
      </c>
      <c r="N16" s="25">
        <v>601.78</v>
      </c>
      <c r="O16" s="25">
        <v>570.88</v>
      </c>
      <c r="P16" s="25">
        <v>1487.57</v>
      </c>
      <c r="Q16" s="25">
        <v>0</v>
      </c>
      <c r="R16" s="25">
        <v>58.583999999999996</v>
      </c>
      <c r="S16" s="25"/>
      <c r="T16" s="25">
        <v>0</v>
      </c>
      <c r="U16" s="25">
        <v>0</v>
      </c>
      <c r="V16" s="27">
        <v>30.09</v>
      </c>
      <c r="W16" s="26">
        <f t="shared" si="1"/>
        <v>2147.1239999999998</v>
      </c>
      <c r="X16" s="25">
        <v>0</v>
      </c>
      <c r="Y16" s="27">
        <f t="shared" si="2"/>
        <v>6994.405999999999</v>
      </c>
      <c r="Z16" s="10">
        <f>Y16-Relatório!M61</f>
        <v>0</v>
      </c>
    </row>
    <row r="17" spans="1:26" x14ac:dyDescent="0.25">
      <c r="A17" s="7" t="s">
        <v>111</v>
      </c>
      <c r="B17" s="19" t="s">
        <v>112</v>
      </c>
      <c r="C17" s="8">
        <v>700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9">
        <v>70</v>
      </c>
      <c r="K17" s="26">
        <f t="shared" si="0"/>
        <v>770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/>
      <c r="T17" s="25">
        <v>0</v>
      </c>
      <c r="U17" s="25">
        <v>0</v>
      </c>
      <c r="V17" s="25">
        <v>0</v>
      </c>
      <c r="W17" s="26">
        <f t="shared" si="1"/>
        <v>0</v>
      </c>
      <c r="X17" s="25"/>
      <c r="Y17" s="27">
        <f t="shared" si="2"/>
        <v>770</v>
      </c>
      <c r="Z17" s="10">
        <f>Y17-Relatório!M62</f>
        <v>0</v>
      </c>
    </row>
    <row r="18" spans="1:26" x14ac:dyDescent="0.25">
      <c r="A18" s="7" t="s">
        <v>17</v>
      </c>
      <c r="B18" s="19" t="s">
        <v>47</v>
      </c>
      <c r="C18" s="25">
        <v>9646.2099999999991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f t="shared" si="0"/>
        <v>9646.2099999999991</v>
      </c>
      <c r="L18" s="25">
        <v>771.69</v>
      </c>
      <c r="M18" s="25">
        <v>0</v>
      </c>
      <c r="N18" s="25">
        <v>601.78</v>
      </c>
      <c r="O18" s="25">
        <v>570.88</v>
      </c>
      <c r="P18" s="25">
        <v>1626.36</v>
      </c>
      <c r="Q18" s="25">
        <v>0</v>
      </c>
      <c r="R18" s="25">
        <v>78.7</v>
      </c>
      <c r="S18" s="25"/>
      <c r="T18" s="25">
        <v>0</v>
      </c>
      <c r="U18" s="25">
        <v>0</v>
      </c>
      <c r="V18" s="27">
        <v>30.09</v>
      </c>
      <c r="W18" s="26">
        <f t="shared" ref="W18:W24" si="3">SUM(O18:V18)</f>
        <v>2306.0299999999997</v>
      </c>
      <c r="X18" s="25">
        <v>0</v>
      </c>
      <c r="Y18" s="27">
        <f t="shared" si="2"/>
        <v>7340.1799999999994</v>
      </c>
      <c r="Z18" s="10">
        <f>Y18-Relatório!M63</f>
        <v>0</v>
      </c>
    </row>
    <row r="19" spans="1:26" x14ac:dyDescent="0.25">
      <c r="A19" s="7" t="s">
        <v>18</v>
      </c>
      <c r="B19" s="19" t="s">
        <v>48</v>
      </c>
      <c r="C19" s="25">
        <v>2334.37</v>
      </c>
      <c r="D19" s="25">
        <v>0</v>
      </c>
      <c r="E19" s="25">
        <f>25.68+4.11</f>
        <v>29.79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>
        <f t="shared" si="0"/>
        <v>2364.16</v>
      </c>
      <c r="L19" s="25">
        <v>188.83</v>
      </c>
      <c r="M19" s="25">
        <v>204</v>
      </c>
      <c r="N19" s="25">
        <v>601.78</v>
      </c>
      <c r="O19" s="25">
        <v>212.44</v>
      </c>
      <c r="P19" s="25">
        <v>18.3</v>
      </c>
      <c r="Q19" s="25">
        <v>0</v>
      </c>
      <c r="R19" s="25">
        <v>15.039</v>
      </c>
      <c r="S19" s="25">
        <v>3.7</v>
      </c>
      <c r="T19" s="25">
        <v>0</v>
      </c>
      <c r="U19" s="25">
        <v>23.34</v>
      </c>
      <c r="V19" s="27">
        <v>30.09</v>
      </c>
      <c r="W19" s="26">
        <f t="shared" si="3"/>
        <v>302.90899999999993</v>
      </c>
      <c r="X19" s="25">
        <v>0</v>
      </c>
      <c r="Y19" s="27">
        <f t="shared" si="2"/>
        <v>2061.2509999999997</v>
      </c>
      <c r="Z19" s="10">
        <f>Y19-Relatório!M64</f>
        <v>0</v>
      </c>
    </row>
    <row r="20" spans="1:26" x14ac:dyDescent="0.25">
      <c r="A20" s="7" t="s">
        <v>19</v>
      </c>
      <c r="B20" s="19" t="s">
        <v>37</v>
      </c>
      <c r="C20" s="25">
        <v>12586.11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f t="shared" si="0"/>
        <v>12586.11</v>
      </c>
      <c r="L20" s="25">
        <v>1006.88</v>
      </c>
      <c r="M20" s="25">
        <v>0</v>
      </c>
      <c r="N20" s="25">
        <v>601.78</v>
      </c>
      <c r="O20" s="25">
        <v>570.88</v>
      </c>
      <c r="P20" s="25">
        <v>2382.69</v>
      </c>
      <c r="Q20" s="25">
        <v>0</v>
      </c>
      <c r="R20" s="25">
        <v>484.73</v>
      </c>
      <c r="S20" s="25"/>
      <c r="T20" s="25">
        <v>0</v>
      </c>
      <c r="U20" s="25">
        <v>0</v>
      </c>
      <c r="V20" s="27">
        <v>30.09</v>
      </c>
      <c r="W20" s="26">
        <f t="shared" si="3"/>
        <v>3468.3900000000003</v>
      </c>
      <c r="X20" s="25">
        <v>0</v>
      </c>
      <c r="Y20" s="27">
        <f t="shared" si="2"/>
        <v>9117.7200000000012</v>
      </c>
      <c r="Z20" s="10">
        <f>Y20-Relatório!M65</f>
        <v>0</v>
      </c>
    </row>
    <row r="21" spans="1:26" x14ac:dyDescent="0.25">
      <c r="A21" s="7" t="s">
        <v>20</v>
      </c>
      <c r="B21" s="19" t="s">
        <v>48</v>
      </c>
      <c r="C21" s="25">
        <v>2334.37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6">
        <f t="shared" si="0"/>
        <v>2334.37</v>
      </c>
      <c r="L21" s="25">
        <v>186</v>
      </c>
      <c r="M21" s="25">
        <v>128</v>
      </c>
      <c r="N21" s="25">
        <v>601.78</v>
      </c>
      <c r="O21" s="25">
        <v>209.25</v>
      </c>
      <c r="P21" s="25">
        <v>15.88</v>
      </c>
      <c r="Q21" s="25">
        <v>0</v>
      </c>
      <c r="R21" s="25">
        <v>0</v>
      </c>
      <c r="S21" s="25">
        <v>9.34</v>
      </c>
      <c r="T21" s="25">
        <v>0</v>
      </c>
      <c r="U21" s="25">
        <v>23.34</v>
      </c>
      <c r="V21" s="27">
        <v>30.09</v>
      </c>
      <c r="W21" s="26">
        <f t="shared" si="3"/>
        <v>287.89999999999998</v>
      </c>
      <c r="X21" s="25">
        <v>0</v>
      </c>
      <c r="Y21" s="27">
        <f t="shared" si="2"/>
        <v>2046.4699999999998</v>
      </c>
      <c r="Z21" s="10">
        <f>Y21-Relatório!M66</f>
        <v>0</v>
      </c>
    </row>
    <row r="22" spans="1:26" x14ac:dyDescent="0.25">
      <c r="A22" s="7" t="s">
        <v>77</v>
      </c>
      <c r="B22" s="19" t="s">
        <v>78</v>
      </c>
      <c r="C22" s="25">
        <v>700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70</v>
      </c>
      <c r="K22" s="26">
        <f t="shared" si="0"/>
        <v>770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/>
      <c r="T22" s="25">
        <v>0</v>
      </c>
      <c r="U22" s="25">
        <v>0</v>
      </c>
      <c r="V22" s="25">
        <v>0</v>
      </c>
      <c r="W22" s="26">
        <f t="shared" si="3"/>
        <v>0</v>
      </c>
      <c r="X22" s="25">
        <v>0</v>
      </c>
      <c r="Y22" s="27">
        <f t="shared" si="2"/>
        <v>770</v>
      </c>
      <c r="Z22" s="10">
        <f>Y22-Relatório!M67</f>
        <v>0</v>
      </c>
    </row>
    <row r="23" spans="1:26" x14ac:dyDescent="0.25">
      <c r="A23" s="7" t="s">
        <v>103</v>
      </c>
      <c r="B23" s="19" t="s">
        <v>49</v>
      </c>
      <c r="C23" s="25">
        <v>6694.42</v>
      </c>
      <c r="D23" s="25">
        <v>0</v>
      </c>
      <c r="E23" s="25">
        <v>0</v>
      </c>
      <c r="F23" s="25">
        <f>478.17+15.18+164.48</f>
        <v>657.83</v>
      </c>
      <c r="G23" s="25"/>
      <c r="H23" s="25">
        <v>0</v>
      </c>
      <c r="I23" s="25">
        <v>364</v>
      </c>
      <c r="J23" s="25">
        <v>0</v>
      </c>
      <c r="K23" s="26">
        <f t="shared" si="0"/>
        <v>7716.25</v>
      </c>
      <c r="L23" s="25">
        <v>588.17999999999995</v>
      </c>
      <c r="M23" s="25">
        <v>0</v>
      </c>
      <c r="N23" s="25">
        <v>601.78</v>
      </c>
      <c r="O23" s="25">
        <f>536.68+34.2</f>
        <v>570.88</v>
      </c>
      <c r="P23" s="25">
        <f>824.02+113.54</f>
        <v>937.56</v>
      </c>
      <c r="Q23" s="25">
        <v>0</v>
      </c>
      <c r="R23" s="25">
        <v>47.692000000000007</v>
      </c>
      <c r="S23" s="25"/>
      <c r="T23" s="25">
        <f>510.09+364</f>
        <v>874.08999999999992</v>
      </c>
      <c r="U23" s="25">
        <v>0</v>
      </c>
      <c r="V23" s="27">
        <v>30.09</v>
      </c>
      <c r="W23" s="26">
        <f t="shared" si="3"/>
        <v>2460.3119999999999</v>
      </c>
      <c r="X23" s="25">
        <v>0</v>
      </c>
      <c r="Y23" s="27">
        <f t="shared" si="2"/>
        <v>5255.9380000000001</v>
      </c>
      <c r="Z23" s="10">
        <f>Y23-Relatório!M68</f>
        <v>0</v>
      </c>
    </row>
    <row r="24" spans="1:26" x14ac:dyDescent="0.25">
      <c r="A24" s="7" t="s">
        <v>22</v>
      </c>
      <c r="B24" s="19" t="s">
        <v>64</v>
      </c>
      <c r="C24" s="25">
        <v>7427.05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6">
        <f t="shared" si="0"/>
        <v>7427.05</v>
      </c>
      <c r="L24" s="25">
        <v>594.16</v>
      </c>
      <c r="M24" s="25">
        <v>0</v>
      </c>
      <c r="N24" s="25">
        <v>601.78</v>
      </c>
      <c r="O24" s="25">
        <v>570.88</v>
      </c>
      <c r="P24" s="25">
        <v>1016.09</v>
      </c>
      <c r="Q24" s="25">
        <v>0</v>
      </c>
      <c r="R24" s="25">
        <v>39.06</v>
      </c>
      <c r="S24" s="25"/>
      <c r="T24" s="25">
        <v>0</v>
      </c>
      <c r="U24" s="25">
        <v>0</v>
      </c>
      <c r="V24" s="27">
        <v>30.09</v>
      </c>
      <c r="W24" s="26">
        <f t="shared" si="3"/>
        <v>1656.12</v>
      </c>
      <c r="X24" s="25">
        <v>0</v>
      </c>
      <c r="Y24" s="27">
        <f t="shared" si="2"/>
        <v>5770.93</v>
      </c>
      <c r="Z24" s="10">
        <f>Y24-Relatório!M69</f>
        <v>0</v>
      </c>
    </row>
    <row r="25" spans="1:26" x14ac:dyDescent="0.25">
      <c r="A25" s="7" t="s">
        <v>81</v>
      </c>
      <c r="B25" s="19" t="s">
        <v>82</v>
      </c>
      <c r="C25" s="25">
        <v>700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70</v>
      </c>
      <c r="K25" s="26">
        <f t="shared" si="0"/>
        <v>770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/>
      <c r="T25" s="25">
        <v>0</v>
      </c>
      <c r="U25" s="25">
        <v>0</v>
      </c>
      <c r="V25" s="25">
        <v>0</v>
      </c>
      <c r="W25" s="26">
        <v>0</v>
      </c>
      <c r="X25" s="25">
        <v>0</v>
      </c>
      <c r="Y25" s="27">
        <f t="shared" si="2"/>
        <v>770</v>
      </c>
      <c r="Z25" s="10">
        <f>Y25-Relatório!M70</f>
        <v>0</v>
      </c>
    </row>
    <row r="26" spans="1:26" x14ac:dyDescent="0.25">
      <c r="A26" s="7" t="s">
        <v>23</v>
      </c>
      <c r="B26" s="19" t="s">
        <v>50</v>
      </c>
      <c r="C26" s="25">
        <v>2381.06</v>
      </c>
      <c r="D26" s="25">
        <v>0</v>
      </c>
      <c r="E26" s="25">
        <f>33.63+5.38</f>
        <v>39.010000000000005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0"/>
        <v>2420.0700000000002</v>
      </c>
      <c r="L26" s="25">
        <v>189.58</v>
      </c>
      <c r="M26" s="25">
        <v>0</v>
      </c>
      <c r="N26" s="25">
        <v>601.78</v>
      </c>
      <c r="O26" s="25">
        <v>213.28</v>
      </c>
      <c r="P26" s="25">
        <v>18.940000000000001</v>
      </c>
      <c r="Q26" s="25">
        <v>0</v>
      </c>
      <c r="R26" s="25">
        <v>19.528000000000002</v>
      </c>
      <c r="S26" s="25">
        <v>50.2</v>
      </c>
      <c r="T26" s="25">
        <v>0</v>
      </c>
      <c r="U26" s="25">
        <v>0</v>
      </c>
      <c r="V26" s="27">
        <v>30.09</v>
      </c>
      <c r="W26" s="26">
        <f t="shared" ref="W26:W35" si="4">SUM(O26:V26)</f>
        <v>332.03799999999995</v>
      </c>
      <c r="X26" s="25">
        <v>0</v>
      </c>
      <c r="Y26" s="27">
        <f t="shared" si="2"/>
        <v>2088.0320000000002</v>
      </c>
      <c r="Z26" s="10">
        <f>Y26-Relatório!M71</f>
        <v>0</v>
      </c>
    </row>
    <row r="27" spans="1:26" x14ac:dyDescent="0.25">
      <c r="A27" s="7" t="s">
        <v>24</v>
      </c>
      <c r="B27" s="19" t="s">
        <v>51</v>
      </c>
      <c r="C27" s="25">
        <v>2381.06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>
        <f t="shared" si="0"/>
        <v>2381.06</v>
      </c>
      <c r="L27" s="25">
        <v>187.62</v>
      </c>
      <c r="M27" s="25">
        <v>133.6</v>
      </c>
      <c r="N27" s="25">
        <v>601.78</v>
      </c>
      <c r="O27" s="25">
        <v>211.08</v>
      </c>
      <c r="P27" s="25">
        <v>17.27</v>
      </c>
      <c r="Q27" s="25">
        <v>18.399999999999999</v>
      </c>
      <c r="R27" s="25">
        <v>26.233000000000001</v>
      </c>
      <c r="S27" s="25">
        <v>35.72</v>
      </c>
      <c r="T27" s="25">
        <v>0</v>
      </c>
      <c r="U27" s="25">
        <v>23.81</v>
      </c>
      <c r="V27" s="27">
        <v>30.09</v>
      </c>
      <c r="W27" s="26">
        <f t="shared" si="4"/>
        <v>362.60299999999995</v>
      </c>
      <c r="X27" s="25">
        <v>0</v>
      </c>
      <c r="Y27" s="27">
        <f t="shared" si="2"/>
        <v>2018.4569999999999</v>
      </c>
      <c r="Z27" s="10">
        <f>Y27-Relatório!M72</f>
        <v>0</v>
      </c>
    </row>
    <row r="28" spans="1:26" x14ac:dyDescent="0.25">
      <c r="A28" s="7" t="s">
        <v>25</v>
      </c>
      <c r="B28" s="19" t="s">
        <v>52</v>
      </c>
      <c r="C28" s="25">
        <v>1430.67</v>
      </c>
      <c r="D28" s="25">
        <v>4700.76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f t="shared" si="0"/>
        <v>6131.43</v>
      </c>
      <c r="L28" s="25">
        <v>490.51</v>
      </c>
      <c r="M28" s="25">
        <v>0</v>
      </c>
      <c r="N28" s="25">
        <v>601.78</v>
      </c>
      <c r="O28" s="25">
        <v>570.88</v>
      </c>
      <c r="P28" s="25">
        <v>659.79</v>
      </c>
      <c r="Q28" s="25">
        <v>0</v>
      </c>
      <c r="R28" s="25">
        <v>52.47</v>
      </c>
      <c r="S28" s="25"/>
      <c r="T28" s="25">
        <v>0</v>
      </c>
      <c r="U28" s="25">
        <v>0</v>
      </c>
      <c r="V28" s="27">
        <v>30.09</v>
      </c>
      <c r="W28" s="26">
        <f t="shared" si="4"/>
        <v>1313.23</v>
      </c>
      <c r="X28" s="25">
        <v>0</v>
      </c>
      <c r="Y28" s="27">
        <f t="shared" si="2"/>
        <v>4818.2000000000007</v>
      </c>
      <c r="Z28" s="10">
        <f>Y28-Relatório!M73</f>
        <v>0</v>
      </c>
    </row>
    <row r="29" spans="1:26" x14ac:dyDescent="0.25">
      <c r="A29" s="7" t="s">
        <v>26</v>
      </c>
      <c r="B29" s="19" t="s">
        <v>68</v>
      </c>
      <c r="C29" s="25">
        <v>3858.36</v>
      </c>
      <c r="D29" s="25">
        <v>0</v>
      </c>
      <c r="E29" s="25">
        <f>57.88+9.26</f>
        <v>67.14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6">
        <f t="shared" si="0"/>
        <v>3925.5</v>
      </c>
      <c r="L29" s="25">
        <v>308.08999999999997</v>
      </c>
      <c r="M29" s="25">
        <v>133.6</v>
      </c>
      <c r="N29" s="25">
        <v>601.78</v>
      </c>
      <c r="O29" s="25">
        <v>423.63</v>
      </c>
      <c r="P29" s="25">
        <v>159.34</v>
      </c>
      <c r="Q29" s="25">
        <v>0</v>
      </c>
      <c r="R29" s="25">
        <v>29.291999999999998</v>
      </c>
      <c r="S29" s="25">
        <v>74.27</v>
      </c>
      <c r="T29" s="25">
        <v>0</v>
      </c>
      <c r="U29" s="25">
        <v>38.58</v>
      </c>
      <c r="V29" s="27">
        <v>30.09</v>
      </c>
      <c r="W29" s="26">
        <f t="shared" si="4"/>
        <v>755.20200000000011</v>
      </c>
      <c r="X29" s="25">
        <v>0</v>
      </c>
      <c r="Y29" s="27">
        <f t="shared" si="2"/>
        <v>3170.2979999999998</v>
      </c>
      <c r="Z29" s="10">
        <f>Y29-Relatório!M74</f>
        <v>0</v>
      </c>
    </row>
    <row r="30" spans="1:26" x14ac:dyDescent="0.25">
      <c r="A30" s="7" t="s">
        <v>27</v>
      </c>
      <c r="B30" s="19" t="s">
        <v>49</v>
      </c>
      <c r="C30" s="25">
        <v>6933.5</v>
      </c>
      <c r="D30" s="25">
        <v>0</v>
      </c>
      <c r="E30" s="25">
        <v>50.21</v>
      </c>
      <c r="F30" s="25">
        <f>239.09+10.06+11.74+86.98+8.37</f>
        <v>356.24</v>
      </c>
      <c r="G30" s="25">
        <v>0</v>
      </c>
      <c r="H30" s="25">
        <v>0</v>
      </c>
      <c r="I30" s="25">
        <v>0</v>
      </c>
      <c r="J30" s="25">
        <v>0</v>
      </c>
      <c r="K30" s="26">
        <f t="shared" si="0"/>
        <v>7339.95</v>
      </c>
      <c r="L30" s="25">
        <v>580.92999999999995</v>
      </c>
      <c r="M30" s="25">
        <v>0</v>
      </c>
      <c r="N30" s="25">
        <v>601.78</v>
      </c>
      <c r="O30" s="25">
        <f>539.16+31.72</f>
        <v>570.88</v>
      </c>
      <c r="P30" s="25">
        <f>883.66+38.64</f>
        <v>922.3</v>
      </c>
      <c r="Q30" s="25">
        <v>0</v>
      </c>
      <c r="R30" s="25">
        <v>39.06</v>
      </c>
      <c r="S30" s="25">
        <v>78.3</v>
      </c>
      <c r="T30" s="25">
        <v>277.51</v>
      </c>
      <c r="U30" s="25">
        <v>0</v>
      </c>
      <c r="V30" s="27">
        <v>30.09</v>
      </c>
      <c r="W30" s="26">
        <f t="shared" si="4"/>
        <v>1918.1399999999996</v>
      </c>
      <c r="X30" s="25">
        <v>0</v>
      </c>
      <c r="Y30" s="27">
        <f t="shared" si="2"/>
        <v>5421.81</v>
      </c>
      <c r="Z30" s="10">
        <f>Y30-Relatório!M75</f>
        <v>0</v>
      </c>
    </row>
    <row r="31" spans="1:26" x14ac:dyDescent="0.25">
      <c r="A31" s="7" t="s">
        <v>28</v>
      </c>
      <c r="B31" s="19" t="s">
        <v>53</v>
      </c>
      <c r="C31" s="25">
        <v>7172.59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6">
        <f t="shared" si="0"/>
        <v>7172.59</v>
      </c>
      <c r="L31" s="25">
        <v>572.08000000000004</v>
      </c>
      <c r="M31" s="25">
        <v>128</v>
      </c>
      <c r="N31" s="25">
        <v>601.78</v>
      </c>
      <c r="O31" s="25">
        <v>570.88</v>
      </c>
      <c r="P31" s="25">
        <v>940.19</v>
      </c>
      <c r="Q31" s="25">
        <v>18.399999999999999</v>
      </c>
      <c r="R31" s="25">
        <v>52.47</v>
      </c>
      <c r="S31" s="25">
        <v>21.52</v>
      </c>
      <c r="T31" s="25">
        <v>0</v>
      </c>
      <c r="U31" s="25">
        <v>71.72</v>
      </c>
      <c r="V31" s="27">
        <v>30.09</v>
      </c>
      <c r="W31" s="26">
        <f t="shared" si="4"/>
        <v>1705.2700000000002</v>
      </c>
      <c r="X31" s="25">
        <v>0</v>
      </c>
      <c r="Y31" s="27">
        <f t="shared" si="2"/>
        <v>5467.32</v>
      </c>
      <c r="Z31" s="10">
        <f>Y31-Relatório!M76</f>
        <v>0</v>
      </c>
    </row>
    <row r="32" spans="1:26" x14ac:dyDescent="0.25">
      <c r="A32" s="7" t="s">
        <v>29</v>
      </c>
      <c r="B32" s="19" t="s">
        <v>54</v>
      </c>
      <c r="C32" s="25">
        <v>2334.37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f t="shared" si="0"/>
        <v>2334.37</v>
      </c>
      <c r="L32" s="25">
        <v>175.96</v>
      </c>
      <c r="M32" s="25">
        <v>133.6</v>
      </c>
      <c r="N32" s="25">
        <v>601.78</v>
      </c>
      <c r="O32" s="25">
        <v>197.96</v>
      </c>
      <c r="P32" s="25">
        <v>0</v>
      </c>
      <c r="Q32" s="25">
        <v>0</v>
      </c>
      <c r="R32" s="25">
        <v>23.846000000000004</v>
      </c>
      <c r="S32" s="25">
        <v>134.81</v>
      </c>
      <c r="T32" s="25">
        <v>0</v>
      </c>
      <c r="U32" s="25">
        <v>23.34</v>
      </c>
      <c r="V32" s="27">
        <v>30.09</v>
      </c>
      <c r="W32" s="26">
        <f t="shared" si="4"/>
        <v>410.04599999999994</v>
      </c>
      <c r="X32" s="25">
        <v>0</v>
      </c>
      <c r="Y32" s="27">
        <f t="shared" si="2"/>
        <v>1924.3240000000001</v>
      </c>
      <c r="Z32" s="10">
        <f>Y32-Relatório!M77</f>
        <v>0</v>
      </c>
    </row>
    <row r="33" spans="1:26" x14ac:dyDescent="0.25">
      <c r="A33" s="7" t="s">
        <v>30</v>
      </c>
      <c r="B33" s="19" t="s">
        <v>40</v>
      </c>
      <c r="C33" s="25">
        <v>2334.37</v>
      </c>
      <c r="D33" s="25">
        <v>0</v>
      </c>
      <c r="E33" s="25">
        <f>6.71+1.07</f>
        <v>7.78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f t="shared" si="0"/>
        <v>2342.15</v>
      </c>
      <c r="L33" s="25">
        <v>187.37</v>
      </c>
      <c r="M33" s="25">
        <v>0</v>
      </c>
      <c r="N33" s="25">
        <v>601.78</v>
      </c>
      <c r="O33" s="25">
        <v>210.79</v>
      </c>
      <c r="P33" s="25">
        <v>17.05</v>
      </c>
      <c r="Q33" s="25">
        <v>0</v>
      </c>
      <c r="R33" s="25">
        <v>0</v>
      </c>
      <c r="S33" s="25"/>
      <c r="T33" s="25">
        <v>0</v>
      </c>
      <c r="U33" s="25">
        <v>0</v>
      </c>
      <c r="V33" s="27">
        <v>30.09</v>
      </c>
      <c r="W33" s="26">
        <f t="shared" si="4"/>
        <v>257.93</v>
      </c>
      <c r="X33" s="25">
        <v>0</v>
      </c>
      <c r="Y33" s="27">
        <f t="shared" si="2"/>
        <v>2084.2200000000003</v>
      </c>
      <c r="Z33" s="10">
        <f>Y33-Relatório!M78</f>
        <v>0</v>
      </c>
    </row>
    <row r="34" spans="1:26" x14ac:dyDescent="0.25">
      <c r="A34" s="7" t="s">
        <v>79</v>
      </c>
      <c r="B34" s="19" t="s">
        <v>80</v>
      </c>
      <c r="C34" s="25">
        <v>700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70</v>
      </c>
      <c r="K34" s="26">
        <f t="shared" si="0"/>
        <v>770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28</v>
      </c>
      <c r="T34" s="25">
        <v>0</v>
      </c>
      <c r="U34" s="25">
        <v>0</v>
      </c>
      <c r="V34" s="25">
        <v>0</v>
      </c>
      <c r="W34" s="26">
        <f t="shared" si="4"/>
        <v>28</v>
      </c>
      <c r="X34" s="25">
        <v>0</v>
      </c>
      <c r="Y34" s="27">
        <f t="shared" si="2"/>
        <v>742</v>
      </c>
      <c r="Z34" s="10">
        <f>Y34-Relatório!M79</f>
        <v>0</v>
      </c>
    </row>
    <row r="35" spans="1:26" s="12" customFormat="1" x14ac:dyDescent="0.25">
      <c r="A35" s="16" t="s">
        <v>114</v>
      </c>
      <c r="B35" s="20" t="s">
        <v>38</v>
      </c>
      <c r="C35" s="25">
        <v>9646.2099999999991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f t="shared" si="0"/>
        <v>9646.2099999999991</v>
      </c>
      <c r="L35" s="25">
        <v>246.22</v>
      </c>
      <c r="M35" s="25">
        <v>0</v>
      </c>
      <c r="N35" s="27">
        <v>601.78</v>
      </c>
      <c r="O35" s="27">
        <v>338.56</v>
      </c>
      <c r="P35" s="27">
        <v>62.65</v>
      </c>
      <c r="Q35" s="27">
        <v>0</v>
      </c>
      <c r="R35" s="25">
        <v>0</v>
      </c>
      <c r="S35" s="27"/>
      <c r="T35" s="27">
        <v>1020</v>
      </c>
      <c r="U35" s="25">
        <v>0</v>
      </c>
      <c r="V35" s="27">
        <v>30.09</v>
      </c>
      <c r="W35" s="26">
        <f t="shared" si="4"/>
        <v>1451.3</v>
      </c>
      <c r="X35" s="25">
        <v>0</v>
      </c>
      <c r="Y35" s="27">
        <f t="shared" si="2"/>
        <v>8194.91</v>
      </c>
      <c r="Z35" s="10">
        <f>Y35-Relatório!M80</f>
        <v>0</v>
      </c>
    </row>
    <row r="36" spans="1:26" x14ac:dyDescent="0.25">
      <c r="A36" s="7" t="s">
        <v>31</v>
      </c>
      <c r="B36" s="19" t="s">
        <v>51</v>
      </c>
      <c r="C36" s="25">
        <v>2381.06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>
        <f t="shared" si="0"/>
        <v>2381.06</v>
      </c>
      <c r="L36" s="25">
        <v>183.16</v>
      </c>
      <c r="M36" s="25">
        <v>133.6</v>
      </c>
      <c r="N36" s="25">
        <v>601.78</v>
      </c>
      <c r="O36" s="25">
        <v>206.06</v>
      </c>
      <c r="P36" s="25">
        <v>13.46</v>
      </c>
      <c r="Q36" s="25">
        <v>18.399999999999999</v>
      </c>
      <c r="R36" s="25">
        <v>19.53</v>
      </c>
      <c r="S36" s="25">
        <v>91.47</v>
      </c>
      <c r="T36" s="25">
        <v>0</v>
      </c>
      <c r="U36" s="25">
        <v>23.81</v>
      </c>
      <c r="V36" s="27">
        <v>30.09</v>
      </c>
      <c r="W36" s="26">
        <f t="shared" ref="W36:W39" si="5">SUM(O36:V36)</f>
        <v>402.82000000000005</v>
      </c>
      <c r="X36" s="25">
        <v>0</v>
      </c>
      <c r="Y36" s="27">
        <f t="shared" si="2"/>
        <v>1978.2399999999998</v>
      </c>
      <c r="Z36" s="10">
        <f>Y36-Relatório!M81</f>
        <v>0</v>
      </c>
    </row>
    <row r="37" spans="1:26" x14ac:dyDescent="0.25">
      <c r="A37" s="7" t="s">
        <v>33</v>
      </c>
      <c r="B37" s="19" t="s">
        <v>41</v>
      </c>
      <c r="C37" s="25">
        <v>1508.13</v>
      </c>
      <c r="D37" s="25">
        <v>0</v>
      </c>
      <c r="E37" s="25">
        <v>0</v>
      </c>
      <c r="F37" s="25">
        <f>1508.13+42+516.81</f>
        <v>2066.94</v>
      </c>
      <c r="G37" s="25">
        <v>0</v>
      </c>
      <c r="H37" s="25">
        <v>0</v>
      </c>
      <c r="I37" s="25">
        <v>0</v>
      </c>
      <c r="J37" s="25">
        <v>0</v>
      </c>
      <c r="K37" s="26">
        <f t="shared" si="0"/>
        <v>3575.07</v>
      </c>
      <c r="L37" s="25">
        <v>286</v>
      </c>
      <c r="M37" s="25">
        <v>133.6</v>
      </c>
      <c r="N37" s="25">
        <v>601.78</v>
      </c>
      <c r="O37" s="25">
        <f>227.36+165.89</f>
        <v>393.25</v>
      </c>
      <c r="P37" s="25">
        <v>30.87</v>
      </c>
      <c r="Q37" s="25">
        <v>0</v>
      </c>
      <c r="R37" s="25">
        <v>214.80799999999999</v>
      </c>
      <c r="S37" s="25"/>
      <c r="T37" s="25">
        <v>1808.71</v>
      </c>
      <c r="U37" s="25">
        <v>15.08</v>
      </c>
      <c r="V37" s="27">
        <v>30.09</v>
      </c>
      <c r="W37" s="26">
        <f t="shared" si="5"/>
        <v>2492.808</v>
      </c>
      <c r="X37" s="25">
        <v>0</v>
      </c>
      <c r="Y37" s="27">
        <f>K37-W37-X37</f>
        <v>1082.2620000000002</v>
      </c>
      <c r="Z37" s="10">
        <f>Y37-Relatório!M82</f>
        <v>0</v>
      </c>
    </row>
    <row r="38" spans="1:26" x14ac:dyDescent="0.25">
      <c r="A38" s="7" t="s">
        <v>34</v>
      </c>
      <c r="B38" s="19" t="s">
        <v>49</v>
      </c>
      <c r="C38" s="25">
        <v>7172.59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f t="shared" si="0"/>
        <v>7172.59</v>
      </c>
      <c r="L38" s="25">
        <v>563</v>
      </c>
      <c r="M38" s="25">
        <v>133.6</v>
      </c>
      <c r="N38" s="25">
        <v>601.78</v>
      </c>
      <c r="O38" s="25">
        <f>432.28+138.6</f>
        <v>570.88</v>
      </c>
      <c r="P38" s="25">
        <v>908.96</v>
      </c>
      <c r="Q38" s="25">
        <v>18.399999999999999</v>
      </c>
      <c r="R38" s="25">
        <v>52.47</v>
      </c>
      <c r="S38" s="25">
        <v>135.08000000000001</v>
      </c>
      <c r="T38" s="25">
        <v>68.099999999999994</v>
      </c>
      <c r="U38" s="25">
        <v>71.72</v>
      </c>
      <c r="V38" s="27">
        <v>30.09</v>
      </c>
      <c r="W38" s="26">
        <f t="shared" si="5"/>
        <v>1855.7</v>
      </c>
      <c r="X38" s="25">
        <v>0</v>
      </c>
      <c r="Y38" s="27">
        <f>K38-W38-X38</f>
        <v>5316.89</v>
      </c>
      <c r="Z38" s="10">
        <f>Y38-Relatório!M83</f>
        <v>0</v>
      </c>
    </row>
    <row r="39" spans="1:26" x14ac:dyDescent="0.25">
      <c r="A39" s="7" t="s">
        <v>35</v>
      </c>
      <c r="B39" s="19" t="s">
        <v>54</v>
      </c>
      <c r="C39" s="25">
        <v>2334.37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>
        <f t="shared" si="0"/>
        <v>2334.37</v>
      </c>
      <c r="L39" s="25">
        <v>185.22</v>
      </c>
      <c r="M39" s="25">
        <v>133.6</v>
      </c>
      <c r="N39" s="25">
        <v>601.78</v>
      </c>
      <c r="O39" s="25">
        <v>208.37</v>
      </c>
      <c r="P39" s="25">
        <v>15.22</v>
      </c>
      <c r="Q39" s="25">
        <v>0</v>
      </c>
      <c r="R39" s="25">
        <v>19.53</v>
      </c>
      <c r="S39" s="25">
        <v>19.059999999999999</v>
      </c>
      <c r="T39" s="25">
        <v>0</v>
      </c>
      <c r="U39" s="25">
        <v>23.34</v>
      </c>
      <c r="V39" s="27">
        <v>30.09</v>
      </c>
      <c r="W39" s="26">
        <f t="shared" si="5"/>
        <v>315.60999999999996</v>
      </c>
      <c r="X39" s="25">
        <v>0</v>
      </c>
      <c r="Y39" s="27">
        <f>K39-W39-X39</f>
        <v>2018.76</v>
      </c>
      <c r="Z39" s="10">
        <f>Y39-Relatório!M84</f>
        <v>0</v>
      </c>
    </row>
    <row r="40" spans="1:26" x14ac:dyDescent="0.25">
      <c r="A40" s="11" t="s">
        <v>106</v>
      </c>
      <c r="B40" s="19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7"/>
    </row>
    <row r="41" spans="1:26" s="6" customFormat="1" x14ac:dyDescent="0.25">
      <c r="A41" s="11" t="s">
        <v>109</v>
      </c>
      <c r="B41" s="13"/>
      <c r="C41" s="26">
        <f t="shared" ref="C41:V41" si="6">SUM(C5:C40)</f>
        <v>164814.77999999997</v>
      </c>
      <c r="D41" s="26">
        <f t="shared" si="6"/>
        <v>4700.76</v>
      </c>
      <c r="E41" s="26">
        <f t="shared" si="6"/>
        <v>306.59999999999991</v>
      </c>
      <c r="F41" s="26">
        <f t="shared" si="6"/>
        <v>3081.01</v>
      </c>
      <c r="G41" s="26">
        <f t="shared" si="6"/>
        <v>0</v>
      </c>
      <c r="H41" s="26">
        <f t="shared" si="6"/>
        <v>0</v>
      </c>
      <c r="I41" s="26">
        <f t="shared" si="6"/>
        <v>364</v>
      </c>
      <c r="J41" s="26">
        <f t="shared" si="6"/>
        <v>280</v>
      </c>
      <c r="K41" s="26">
        <f t="shared" si="6"/>
        <v>173547.14999999997</v>
      </c>
      <c r="L41" s="26">
        <f t="shared" si="6"/>
        <v>12357.78</v>
      </c>
      <c r="M41" s="26">
        <f t="shared" si="6"/>
        <v>2541.5999999999995</v>
      </c>
      <c r="N41" s="26">
        <f t="shared" si="6"/>
        <v>18655.180000000004</v>
      </c>
      <c r="O41" s="26">
        <f t="shared" si="6"/>
        <v>12020.939999999997</v>
      </c>
      <c r="P41" s="26">
        <f t="shared" si="6"/>
        <v>16435.900000000001</v>
      </c>
      <c r="Q41" s="26">
        <f t="shared" si="6"/>
        <v>147.20000000000002</v>
      </c>
      <c r="R41" s="26">
        <f t="shared" si="6"/>
        <v>1981.7735</v>
      </c>
      <c r="S41" s="26">
        <f t="shared" si="6"/>
        <v>1305.6799999999998</v>
      </c>
      <c r="T41" s="26">
        <f t="shared" si="6"/>
        <v>5328.4100000000008</v>
      </c>
      <c r="U41" s="26">
        <f t="shared" si="6"/>
        <v>645.49</v>
      </c>
      <c r="V41" s="26">
        <f t="shared" si="6"/>
        <v>932.79000000000019</v>
      </c>
      <c r="W41" s="26">
        <f>SUM(O41:V41)</f>
        <v>38798.183499999999</v>
      </c>
      <c r="X41" s="26">
        <f>SUM(X5:X40)</f>
        <v>0</v>
      </c>
      <c r="Y41" s="28">
        <f>SUM(Y5:Y40)</f>
        <v>134748.96650000001</v>
      </c>
    </row>
    <row r="42" spans="1:26" s="6" customFormat="1" x14ac:dyDescent="0.25">
      <c r="A42" s="14" t="s">
        <v>108</v>
      </c>
      <c r="B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Y42" s="32"/>
    </row>
    <row r="43" spans="1:26" s="6" customFormat="1" x14ac:dyDescent="0.25">
      <c r="A43" s="14" t="s">
        <v>115</v>
      </c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1" t="s">
        <v>70</v>
      </c>
      <c r="Y43" s="32"/>
    </row>
    <row r="44" spans="1:26" x14ac:dyDescent="0.25">
      <c r="C44" s="2"/>
      <c r="D44" s="2"/>
      <c r="E44" s="10" t="s">
        <v>70</v>
      </c>
      <c r="I44" s="3"/>
      <c r="J44" s="3"/>
      <c r="L44" s="3"/>
      <c r="M44" s="4"/>
      <c r="P44" s="3"/>
      <c r="S44" s="5"/>
      <c r="T44" s="3"/>
      <c r="U44" s="3"/>
      <c r="V44" s="3"/>
    </row>
    <row r="45" spans="1:26" ht="15" customHeight="1" x14ac:dyDescent="0.25">
      <c r="P45" s="3"/>
      <c r="S45" s="5"/>
      <c r="T45" s="3"/>
      <c r="U45" s="3"/>
      <c r="V45" s="3"/>
    </row>
    <row r="46" spans="1:26" ht="1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T46" s="3"/>
      <c r="U46" s="3"/>
      <c r="V46" s="3"/>
      <c r="W46" s="3"/>
    </row>
    <row r="47" spans="1:2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T47" s="3"/>
      <c r="U47" s="3"/>
      <c r="V47" s="3"/>
      <c r="W47" s="3"/>
    </row>
    <row r="48" spans="1:2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T48" s="3"/>
      <c r="U48" s="3"/>
      <c r="V48" s="3"/>
      <c r="W48" s="3"/>
    </row>
    <row r="49" spans="2:2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T49" s="3"/>
      <c r="U49" s="3"/>
      <c r="V49" s="3"/>
      <c r="W49" s="3"/>
    </row>
    <row r="50" spans="2:2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T50" s="3"/>
      <c r="U50" s="3"/>
      <c r="V50" s="3"/>
      <c r="W50" s="3"/>
    </row>
    <row r="51" spans="2:2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T51" s="3"/>
      <c r="U51" s="3"/>
      <c r="V51" s="3"/>
      <c r="W51" s="3"/>
    </row>
    <row r="52" spans="2:2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T52" s="3"/>
      <c r="U52" s="3"/>
      <c r="V52" s="3"/>
      <c r="W52" s="3"/>
    </row>
    <row r="53" spans="2:2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T53" s="3"/>
      <c r="U53" s="3"/>
      <c r="V53" s="3"/>
      <c r="W53" s="3"/>
    </row>
    <row r="54" spans="2:2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T54" s="3"/>
      <c r="U54" s="3"/>
      <c r="V54" s="3"/>
      <c r="W54" s="3"/>
    </row>
    <row r="55" spans="2:2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T55" s="3"/>
      <c r="U55" s="3"/>
      <c r="V55" s="3"/>
      <c r="W55" s="3"/>
    </row>
    <row r="56" spans="2:2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T56" s="3"/>
      <c r="U56" s="3"/>
      <c r="V56" s="3"/>
      <c r="W56" s="3"/>
    </row>
    <row r="57" spans="2:2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T57" s="3"/>
      <c r="U57" s="3"/>
      <c r="V57" s="3"/>
      <c r="W57" s="3"/>
    </row>
    <row r="58" spans="2:2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T58" s="3"/>
      <c r="U58" s="3"/>
      <c r="V58" s="3"/>
      <c r="W58" s="3"/>
    </row>
    <row r="59" spans="2:2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T59" s="3"/>
      <c r="U59" s="3"/>
      <c r="V59" s="3"/>
      <c r="W59" s="3"/>
    </row>
    <row r="60" spans="2:2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T60" s="3"/>
      <c r="U60" s="3"/>
      <c r="V60" s="3"/>
      <c r="W60" s="3"/>
    </row>
    <row r="61" spans="2:2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T61" s="3"/>
      <c r="U61" s="3"/>
      <c r="V61" s="3"/>
      <c r="W61" s="3"/>
    </row>
    <row r="62" spans="2:2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T62" s="3"/>
      <c r="U62" s="3"/>
      <c r="V62" s="3"/>
      <c r="W62" s="3"/>
    </row>
    <row r="63" spans="2:2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T63" s="3"/>
      <c r="U63" s="3"/>
      <c r="V63" s="3"/>
      <c r="W63" s="3"/>
    </row>
    <row r="64" spans="2:2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T64" s="3"/>
      <c r="U64" s="3"/>
      <c r="V64" s="3"/>
      <c r="W64" s="3"/>
    </row>
    <row r="65" spans="2:2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T65" s="3"/>
      <c r="U65" s="3"/>
      <c r="V65" s="3"/>
      <c r="W65" s="3"/>
    </row>
    <row r="66" spans="2:2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T66" s="3"/>
      <c r="U66" s="3"/>
      <c r="V66" s="3"/>
      <c r="W66" s="3"/>
    </row>
    <row r="67" spans="2:2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T67" s="3"/>
      <c r="U67" s="3"/>
      <c r="V67" s="3"/>
      <c r="W67" s="3"/>
    </row>
    <row r="68" spans="2:2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T68" s="3"/>
      <c r="U68" s="3"/>
      <c r="V68" s="3"/>
      <c r="W68" s="3"/>
    </row>
    <row r="69" spans="2:2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T69" s="3"/>
      <c r="U69" s="3"/>
      <c r="V69" s="3"/>
      <c r="W69" s="3"/>
    </row>
    <row r="70" spans="2:2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T70" s="3"/>
      <c r="U70" s="3"/>
      <c r="V70" s="3"/>
      <c r="W70" s="3"/>
    </row>
    <row r="71" spans="2:2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T71" s="3"/>
      <c r="U71" s="3"/>
      <c r="V71" s="3"/>
      <c r="W71" s="3"/>
    </row>
    <row r="72" spans="2:2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T72" s="3"/>
      <c r="U72" s="3"/>
      <c r="V72" s="3"/>
      <c r="W72" s="3"/>
    </row>
    <row r="73" spans="2:2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T73" s="3"/>
      <c r="U73" s="3"/>
      <c r="V73" s="3"/>
      <c r="W73" s="3"/>
    </row>
    <row r="74" spans="2:2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T74" s="3"/>
      <c r="U74" s="3"/>
      <c r="V74" s="3"/>
      <c r="W74" s="3"/>
    </row>
    <row r="75" spans="2:2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T75" s="3"/>
      <c r="U75" s="3"/>
      <c r="V75" s="3"/>
      <c r="W75" s="3"/>
    </row>
    <row r="76" spans="2:2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T76" s="3"/>
      <c r="U76" s="3"/>
      <c r="V76" s="3"/>
      <c r="W76" s="3"/>
    </row>
    <row r="77" spans="2:2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T77" s="3"/>
      <c r="U77" s="3"/>
      <c r="V77" s="3"/>
      <c r="W77" s="3"/>
    </row>
    <row r="78" spans="2:23" x14ac:dyDescent="0.25">
      <c r="B78" s="2"/>
      <c r="P78" s="3"/>
      <c r="T78" s="3"/>
      <c r="U78" s="3"/>
      <c r="V78" s="3"/>
      <c r="W78" s="3"/>
    </row>
    <row r="79" spans="2:23" x14ac:dyDescent="0.25">
      <c r="B79" s="2"/>
      <c r="P79" s="3"/>
      <c r="T79" s="3"/>
      <c r="U79" s="3"/>
      <c r="V79" s="3"/>
      <c r="W79" s="3"/>
    </row>
    <row r="80" spans="2:23" x14ac:dyDescent="0.25">
      <c r="B80" s="2"/>
      <c r="P80" s="3"/>
      <c r="T80" s="3"/>
      <c r="U80" s="3"/>
      <c r="V80" s="3"/>
      <c r="W80" s="3"/>
    </row>
    <row r="81" spans="2:23" x14ac:dyDescent="0.25">
      <c r="B81" s="2"/>
      <c r="P81" s="3"/>
      <c r="T81" s="3"/>
      <c r="U81" s="3"/>
      <c r="V81" s="3"/>
      <c r="W81" s="3"/>
    </row>
    <row r="82" spans="2:23" x14ac:dyDescent="0.25">
      <c r="B82" s="2"/>
      <c r="P82" s="3"/>
      <c r="T82" s="3"/>
      <c r="U82" s="3"/>
      <c r="V82" s="3"/>
      <c r="W82" s="3"/>
    </row>
    <row r="83" spans="2:23" x14ac:dyDescent="0.25">
      <c r="B83" s="2"/>
      <c r="P83" s="3"/>
      <c r="T83" s="3"/>
      <c r="U83" s="3"/>
      <c r="V83" s="3"/>
      <c r="W83" s="3"/>
    </row>
    <row r="84" spans="2:23" x14ac:dyDescent="0.25">
      <c r="B84" s="2"/>
      <c r="P84" s="3"/>
      <c r="T84" s="3"/>
      <c r="U84" s="3"/>
      <c r="V84" s="3"/>
      <c r="W84" s="3"/>
    </row>
    <row r="85" spans="2:23" x14ac:dyDescent="0.25">
      <c r="B85" s="2"/>
      <c r="P85" s="3"/>
      <c r="T85" s="3"/>
      <c r="U85" s="3"/>
      <c r="V85" s="3"/>
      <c r="W85" s="3"/>
    </row>
    <row r="86" spans="2:23" x14ac:dyDescent="0.25">
      <c r="B86" s="2"/>
      <c r="P86" s="3"/>
      <c r="T86" s="3"/>
      <c r="U86" s="3"/>
      <c r="V86" s="3"/>
      <c r="W86" s="3"/>
    </row>
    <row r="87" spans="2:23" x14ac:dyDescent="0.25">
      <c r="B87" s="2"/>
      <c r="C87" s="5"/>
      <c r="I87" s="3"/>
      <c r="J87" s="3"/>
      <c r="L87" s="3"/>
      <c r="M87" s="4"/>
      <c r="N87" s="5">
        <v>124759.37</v>
      </c>
      <c r="P87" s="3"/>
      <c r="S87" s="5"/>
      <c r="T87" s="3"/>
      <c r="U87" s="3"/>
      <c r="V87" s="3"/>
    </row>
    <row r="88" spans="2:2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N88" s="3">
        <f>Y41-N87</f>
        <v>9989.5965000000142</v>
      </c>
    </row>
    <row r="89" spans="2:23" x14ac:dyDescent="0.25">
      <c r="B89" s="2"/>
      <c r="N89" s="3">
        <f>9646.21*2-4191.09-4951.19+1536</f>
        <v>11686.14</v>
      </c>
    </row>
  </sheetData>
  <mergeCells count="29">
    <mergeCell ref="B2:B4"/>
    <mergeCell ref="A2:A4"/>
    <mergeCell ref="S3:S4"/>
    <mergeCell ref="R3:R4"/>
    <mergeCell ref="C3:C4"/>
    <mergeCell ref="D3:D4"/>
    <mergeCell ref="E3:E4"/>
    <mergeCell ref="F3:F4"/>
    <mergeCell ref="H3:H4"/>
    <mergeCell ref="G3:G4"/>
    <mergeCell ref="W3:W4"/>
    <mergeCell ref="Y3:Y4"/>
    <mergeCell ref="I3:I4"/>
    <mergeCell ref="K3:K4"/>
    <mergeCell ref="W2:X2"/>
    <mergeCell ref="X3:X4"/>
    <mergeCell ref="T3:T4"/>
    <mergeCell ref="O2:V2"/>
    <mergeCell ref="J3:J4"/>
    <mergeCell ref="U3:V3"/>
    <mergeCell ref="E1:N1"/>
    <mergeCell ref="O3:O4"/>
    <mergeCell ref="P3:P4"/>
    <mergeCell ref="Q3:Q4"/>
    <mergeCell ref="C2:K2"/>
    <mergeCell ref="M3:M4"/>
    <mergeCell ref="N3:N4"/>
    <mergeCell ref="L3:L4"/>
    <mergeCell ref="L2:N2"/>
  </mergeCells>
  <pageMargins left="0.39370078740157483" right="0.27559055118110237" top="0.39370078740157483" bottom="0.3937007874015748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topLeftCell="B66" workbookViewId="0">
      <selection activeCell="K88" sqref="K88"/>
    </sheetView>
  </sheetViews>
  <sheetFormatPr defaultColWidth="11.28515625" defaultRowHeight="15" x14ac:dyDescent="0.25"/>
  <cols>
    <col min="1" max="1" width="34" style="2" customWidth="1"/>
    <col min="2" max="2" width="28.140625" style="18" bestFit="1" customWidth="1"/>
    <col min="3" max="3" width="11.5703125" style="3" bestFit="1" customWidth="1"/>
    <col min="4" max="4" width="12.5703125" style="3" bestFit="1" customWidth="1"/>
    <col min="5" max="6" width="9.5703125" style="3" bestFit="1" customWidth="1"/>
    <col min="7" max="7" width="11.5703125" style="3" bestFit="1" customWidth="1"/>
    <col min="8" max="8" width="12.85546875" style="3" customWidth="1"/>
    <col min="9" max="9" width="8" style="4" bestFit="1" customWidth="1"/>
    <col min="10" max="10" width="8.140625" style="4" bestFit="1" customWidth="1"/>
    <col min="11" max="11" width="12.85546875" style="3" bestFit="1" customWidth="1"/>
    <col min="12" max="12" width="10.5703125" style="5" bestFit="1" customWidth="1"/>
    <col min="13" max="13" width="13.28515625" style="3" bestFit="1" customWidth="1"/>
    <col min="14" max="14" width="10.5703125" style="3" bestFit="1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9.140625" style="3" customWidth="1"/>
    <col min="20" max="20" width="13.85546875" style="2" customWidth="1"/>
    <col min="21" max="21" width="8.42578125" style="2" bestFit="1" customWidth="1"/>
    <col min="22" max="22" width="10.140625" style="2" bestFit="1" customWidth="1"/>
    <col min="23" max="24" width="11.42578125" style="2" bestFit="1" customWidth="1"/>
    <col min="25" max="25" width="13.140625" style="2" customWidth="1"/>
    <col min="26" max="16384" width="11.28515625" style="2"/>
  </cols>
  <sheetData>
    <row r="1" spans="1:26" ht="68.25" customHeight="1" x14ac:dyDescent="0.25">
      <c r="E1" s="47" t="str">
        <f>'Resumo (2)'!E1:N1</f>
        <v>DEMONSTRATIVO DETALHADO DA FOLHA DE PAGAMENTO
FEVEREIRO/2016</v>
      </c>
      <c r="F1" s="48"/>
      <c r="G1" s="48"/>
      <c r="H1" s="48"/>
      <c r="I1" s="48"/>
      <c r="J1" s="48"/>
      <c r="K1" s="48"/>
      <c r="L1" s="48"/>
      <c r="M1" s="48"/>
      <c r="N1" s="48"/>
    </row>
    <row r="2" spans="1:26" ht="21" x14ac:dyDescent="0.25">
      <c r="E2" s="29"/>
      <c r="F2" s="30"/>
      <c r="G2" s="30"/>
      <c r="H2" s="30"/>
      <c r="I2" s="30"/>
      <c r="J2" s="30"/>
      <c r="K2" s="30"/>
      <c r="L2" s="30"/>
      <c r="M2" s="30"/>
      <c r="N2" s="30"/>
    </row>
    <row r="3" spans="1:26" ht="19.5" customHeight="1" x14ac:dyDescent="0.25">
      <c r="A3" s="45" t="s">
        <v>0</v>
      </c>
      <c r="B3" s="45" t="s">
        <v>7</v>
      </c>
      <c r="C3" s="36" t="s">
        <v>59</v>
      </c>
      <c r="D3" s="37"/>
      <c r="E3" s="37"/>
      <c r="F3" s="37"/>
      <c r="G3" s="37"/>
      <c r="H3" s="37"/>
      <c r="I3" s="37"/>
      <c r="J3" s="37"/>
      <c r="K3" s="37"/>
      <c r="L3" s="35" t="s">
        <v>69</v>
      </c>
      <c r="M3" s="35"/>
      <c r="N3" s="35"/>
      <c r="O3" s="2"/>
      <c r="P3" s="2"/>
      <c r="Q3" s="2"/>
      <c r="R3" s="2"/>
      <c r="S3" s="2"/>
    </row>
    <row r="4" spans="1:26" ht="33.75" customHeight="1" x14ac:dyDescent="0.25">
      <c r="A4" s="45"/>
      <c r="B4" s="45"/>
      <c r="C4" s="42" t="s">
        <v>72</v>
      </c>
      <c r="D4" s="42" t="s">
        <v>62</v>
      </c>
      <c r="E4" s="42" t="s">
        <v>57</v>
      </c>
      <c r="F4" s="42" t="s">
        <v>4</v>
      </c>
      <c r="G4" s="42" t="s">
        <v>105</v>
      </c>
      <c r="H4" s="42" t="s">
        <v>5</v>
      </c>
      <c r="I4" s="42" t="s">
        <v>58</v>
      </c>
      <c r="J4" s="42" t="s">
        <v>83</v>
      </c>
      <c r="K4" s="42" t="s">
        <v>71</v>
      </c>
      <c r="L4" s="38" t="s">
        <v>3</v>
      </c>
      <c r="M4" s="35" t="s">
        <v>74</v>
      </c>
      <c r="N4" s="35" t="s">
        <v>73</v>
      </c>
      <c r="O4" s="2"/>
      <c r="P4" s="2"/>
      <c r="Q4" s="2"/>
      <c r="R4" s="2"/>
      <c r="S4" s="2"/>
    </row>
    <row r="5" spans="1:26" x14ac:dyDescent="0.25">
      <c r="A5" s="45"/>
      <c r="B5" s="45"/>
      <c r="C5" s="43"/>
      <c r="D5" s="43"/>
      <c r="E5" s="43"/>
      <c r="F5" s="43"/>
      <c r="G5" s="43"/>
      <c r="H5" s="43"/>
      <c r="I5" s="43"/>
      <c r="J5" s="43"/>
      <c r="K5" s="43"/>
      <c r="L5" s="39"/>
      <c r="M5" s="35"/>
      <c r="N5" s="35"/>
      <c r="O5" s="2"/>
      <c r="P5" s="2"/>
      <c r="Q5" s="2"/>
      <c r="R5" s="2"/>
      <c r="S5" s="2"/>
    </row>
    <row r="6" spans="1:26" x14ac:dyDescent="0.25">
      <c r="A6" s="7" t="str">
        <f>'Resumo (2)'!A5</f>
        <v>Alexandre Junckes Jacques</v>
      </c>
      <c r="B6" s="19" t="str">
        <f>'Resumo (2)'!B5</f>
        <v>Gerente  Administrativo</v>
      </c>
      <c r="C6" s="25">
        <f>'Resumo (2)'!C5</f>
        <v>9646.2099999999991</v>
      </c>
      <c r="D6" s="25">
        <f>'Resumo (2)'!D5</f>
        <v>0</v>
      </c>
      <c r="E6" s="25">
        <f>'Resumo (2)'!E5</f>
        <v>0</v>
      </c>
      <c r="F6" s="25">
        <f>'Resumo (2)'!F5</f>
        <v>0</v>
      </c>
      <c r="G6" s="25">
        <f>'Resumo (2)'!G5</f>
        <v>0</v>
      </c>
      <c r="H6" s="25">
        <f>'Resumo (2)'!H5</f>
        <v>0</v>
      </c>
      <c r="I6" s="25">
        <f>'Resumo (2)'!I5</f>
        <v>0</v>
      </c>
      <c r="J6" s="25">
        <f>'Resumo (2)'!J5</f>
        <v>0</v>
      </c>
      <c r="K6" s="26">
        <f t="shared" ref="K6:K40" si="0">SUM(C6:J6)</f>
        <v>9646.2099999999991</v>
      </c>
      <c r="L6" s="25">
        <f>'Resumo (2)'!L5</f>
        <v>771.69</v>
      </c>
      <c r="M6" s="25">
        <f>'Resumo (2)'!M5</f>
        <v>133.6</v>
      </c>
      <c r="N6" s="25">
        <f>'Resumo (2)'!N5</f>
        <v>601.78</v>
      </c>
      <c r="O6" s="2"/>
      <c r="P6" s="2"/>
      <c r="Q6" s="2"/>
      <c r="R6" s="2"/>
      <c r="S6" s="2"/>
    </row>
    <row r="7" spans="1:26" x14ac:dyDescent="0.25">
      <c r="A7" s="7" t="str">
        <f>'Resumo (2)'!A6</f>
        <v>Andrea Beatriz Fritz Bueno</v>
      </c>
      <c r="B7" s="19" t="str">
        <f>'Resumo (2)'!B6</f>
        <v>Assistente Técnico I</v>
      </c>
      <c r="C7" s="25">
        <f>'Resumo (2)'!C6</f>
        <v>2334.37</v>
      </c>
      <c r="D7" s="25">
        <f>'Resumo (2)'!D6</f>
        <v>0</v>
      </c>
      <c r="E7" s="25">
        <f>'Resumo (2)'!E6</f>
        <v>0</v>
      </c>
      <c r="F7" s="25">
        <f>'Resumo (2)'!F6</f>
        <v>0</v>
      </c>
      <c r="G7" s="25">
        <f>'Resumo (2)'!G6</f>
        <v>0</v>
      </c>
      <c r="H7" s="25">
        <f>'Resumo (2)'!H6</f>
        <v>0</v>
      </c>
      <c r="I7" s="25">
        <f>'Resumo (2)'!I6</f>
        <v>0</v>
      </c>
      <c r="J7" s="25">
        <f>'Resumo (2)'!J6</f>
        <v>0</v>
      </c>
      <c r="K7" s="26">
        <f t="shared" si="0"/>
        <v>2334.37</v>
      </c>
      <c r="L7" s="25">
        <f>'Resumo (2)'!L6</f>
        <v>186.51</v>
      </c>
      <c r="M7" s="25">
        <f>'Resumo (2)'!M6</f>
        <v>133.6</v>
      </c>
      <c r="N7" s="25">
        <f>'Resumo (2)'!N6</f>
        <v>601.78</v>
      </c>
      <c r="O7" s="2"/>
      <c r="P7" s="2"/>
      <c r="Q7" s="2"/>
      <c r="R7" s="2"/>
      <c r="S7" s="2"/>
    </row>
    <row r="8" spans="1:26" x14ac:dyDescent="0.25">
      <c r="A8" s="7" t="str">
        <f>'Resumo (2)'!A7</f>
        <v>Bárbhara Veloso Beppler</v>
      </c>
      <c r="B8" s="19" t="str">
        <f>'Resumo (2)'!B7</f>
        <v>Assistente Técnico I</v>
      </c>
      <c r="C8" s="25">
        <f>'Resumo (2)'!C7</f>
        <v>2334.37</v>
      </c>
      <c r="D8" s="25">
        <f>'Resumo (2)'!D7</f>
        <v>0</v>
      </c>
      <c r="E8" s="25">
        <f>'Resumo (2)'!E7</f>
        <v>0</v>
      </c>
      <c r="F8" s="25">
        <f>'Resumo (2)'!F7</f>
        <v>0</v>
      </c>
      <c r="G8" s="25">
        <f>'Resumo (2)'!G7</f>
        <v>0</v>
      </c>
      <c r="H8" s="25">
        <f>'Resumo (2)'!H7</f>
        <v>0</v>
      </c>
      <c r="I8" s="25">
        <f>'Resumo (2)'!I7</f>
        <v>0</v>
      </c>
      <c r="J8" s="25">
        <f>'Resumo (2)'!J7</f>
        <v>0</v>
      </c>
      <c r="K8" s="26">
        <f t="shared" si="0"/>
        <v>2334.37</v>
      </c>
      <c r="L8" s="25">
        <f>'Resumo (2)'!L7</f>
        <v>141.61000000000001</v>
      </c>
      <c r="M8" s="25">
        <f>'Resumo (2)'!M7</f>
        <v>204</v>
      </c>
      <c r="N8" s="25">
        <f>'Resumo (2)'!N7</f>
        <v>601.78</v>
      </c>
      <c r="O8" s="2"/>
      <c r="P8" s="2"/>
      <c r="Q8" s="2"/>
      <c r="R8" s="2"/>
      <c r="S8" s="2"/>
    </row>
    <row r="9" spans="1:26" x14ac:dyDescent="0.25">
      <c r="A9" s="7" t="str">
        <f>'Resumo (2)'!A8</f>
        <v>Bruna Porto Martins</v>
      </c>
      <c r="B9" s="19" t="str">
        <f>'Resumo (2)'!B8</f>
        <v>Secretária II</v>
      </c>
      <c r="C9" s="25">
        <f>'Resumo (2)'!C8</f>
        <v>3016.27</v>
      </c>
      <c r="D9" s="25">
        <f>'Resumo (2)'!D8</f>
        <v>0</v>
      </c>
      <c r="E9" s="25">
        <f>'Resumo (2)'!E8</f>
        <v>19.68</v>
      </c>
      <c r="F9" s="25">
        <f>'Resumo (2)'!F8</f>
        <v>0</v>
      </c>
      <c r="G9" s="25">
        <f>'Resumo (2)'!G8</f>
        <v>0</v>
      </c>
      <c r="H9" s="25">
        <f>'Resumo (2)'!H8</f>
        <v>0</v>
      </c>
      <c r="I9" s="25">
        <f>'Resumo (2)'!I8</f>
        <v>0</v>
      </c>
      <c r="J9" s="25">
        <f>'Resumo (2)'!J8</f>
        <v>0</v>
      </c>
      <c r="K9" s="26">
        <f t="shared" si="0"/>
        <v>3035.95</v>
      </c>
      <c r="L9" s="25">
        <f>'Resumo (2)'!L8</f>
        <v>242.87</v>
      </c>
      <c r="M9" s="25">
        <f>'Resumo (2)'!M8</f>
        <v>133.6</v>
      </c>
      <c r="N9" s="25">
        <f>'Resumo (2)'!N8</f>
        <v>601.78</v>
      </c>
      <c r="O9" s="2"/>
      <c r="P9" s="2"/>
      <c r="Q9" s="2"/>
      <c r="R9" s="2"/>
      <c r="S9" s="2"/>
    </row>
    <row r="10" spans="1:26" x14ac:dyDescent="0.25">
      <c r="A10" s="7" t="str">
        <f>'Resumo (2)'!A9</f>
        <v>Carmen Eugência Alvarez Patron</v>
      </c>
      <c r="B10" s="19" t="str">
        <f>'Resumo (2)'!B9</f>
        <v>Arquiteta Fiscal II</v>
      </c>
      <c r="C10" s="25">
        <f>'Resumo (2)'!C9</f>
        <v>7172.59</v>
      </c>
      <c r="D10" s="25">
        <f>'Resumo (2)'!D9</f>
        <v>0</v>
      </c>
      <c r="E10" s="25">
        <f>'Resumo (2)'!E9</f>
        <v>42.64</v>
      </c>
      <c r="F10" s="25">
        <f>'Resumo (2)'!F9</f>
        <v>0</v>
      </c>
      <c r="G10" s="25">
        <f>'Resumo (2)'!G9</f>
        <v>0</v>
      </c>
      <c r="H10" s="25">
        <f>'Resumo (2)'!H9</f>
        <v>0</v>
      </c>
      <c r="I10" s="25">
        <f>'Resumo (2)'!I9</f>
        <v>0</v>
      </c>
      <c r="J10" s="25">
        <f>'Resumo (2)'!J9</f>
        <v>0</v>
      </c>
      <c r="K10" s="26">
        <f t="shared" si="0"/>
        <v>7215.2300000000005</v>
      </c>
      <c r="L10" s="25">
        <f>'Resumo (2)'!L9</f>
        <v>577.21</v>
      </c>
      <c r="M10" s="25">
        <f>'Resumo (2)'!M9</f>
        <v>133.6</v>
      </c>
      <c r="N10" s="25">
        <f>'Resumo (2)'!N9</f>
        <v>601.78</v>
      </c>
      <c r="O10" s="2"/>
      <c r="P10" s="2"/>
      <c r="Q10" s="2"/>
      <c r="R10" s="2"/>
      <c r="S10" s="2"/>
      <c r="Z10" s="10"/>
    </row>
    <row r="11" spans="1:26" x14ac:dyDescent="0.25">
      <c r="A11" s="7" t="str">
        <f>'Resumo (2)'!A10</f>
        <v>Deireal Zandomeneco Junior</v>
      </c>
      <c r="B11" s="19" t="str">
        <f>'Resumo (2)'!B10</f>
        <v>Analista Financeiro II</v>
      </c>
      <c r="C11" s="25">
        <f>'Resumo (2)'!C10</f>
        <v>3935.53</v>
      </c>
      <c r="D11" s="25">
        <f>'Resumo (2)'!D10</f>
        <v>0</v>
      </c>
      <c r="E11" s="25">
        <f>'Resumo (2)'!E10</f>
        <v>0</v>
      </c>
      <c r="F11" s="25">
        <f>'Resumo (2)'!F10</f>
        <v>0</v>
      </c>
      <c r="G11" s="25">
        <f>'Resumo (2)'!G10</f>
        <v>0</v>
      </c>
      <c r="H11" s="25">
        <f>'Resumo (2)'!H10</f>
        <v>0</v>
      </c>
      <c r="I11" s="25">
        <f>'Resumo (2)'!I10</f>
        <v>0</v>
      </c>
      <c r="J11" s="25">
        <f>'Resumo (2)'!J10</f>
        <v>0</v>
      </c>
      <c r="K11" s="26">
        <f t="shared" si="0"/>
        <v>3935.53</v>
      </c>
      <c r="L11" s="25">
        <f>'Resumo (2)'!L10</f>
        <v>314.83999999999997</v>
      </c>
      <c r="M11" s="25">
        <f>'Resumo (2)'!M10</f>
        <v>0</v>
      </c>
      <c r="N11" s="25">
        <f>'Resumo (2)'!N10</f>
        <v>601.78</v>
      </c>
      <c r="O11" s="2"/>
      <c r="P11" s="2"/>
      <c r="Q11" s="2"/>
      <c r="R11" s="2"/>
      <c r="S11" s="2"/>
    </row>
    <row r="12" spans="1:26" x14ac:dyDescent="0.25">
      <c r="A12" s="7" t="str">
        <f>'Resumo (2)'!A11</f>
        <v>Edna Lealcy Goulart Ferreira</v>
      </c>
      <c r="B12" s="19" t="str">
        <f>'Resumo (2)'!B11</f>
        <v>Analista Administrativo I</v>
      </c>
      <c r="C12" s="25">
        <f>'Resumo (2)'!C11</f>
        <v>3858.36</v>
      </c>
      <c r="D12" s="25">
        <f>'Resumo (2)'!D11</f>
        <v>0</v>
      </c>
      <c r="E12" s="25">
        <f>'Resumo (2)'!E11</f>
        <v>50.349999999999994</v>
      </c>
      <c r="F12" s="25">
        <f>'Resumo (2)'!F11</f>
        <v>0</v>
      </c>
      <c r="G12" s="25">
        <f>'Resumo (2)'!G11</f>
        <v>0</v>
      </c>
      <c r="H12" s="25">
        <f>'Resumo (2)'!H11</f>
        <v>0</v>
      </c>
      <c r="I12" s="25">
        <f>'Resumo (2)'!I11</f>
        <v>0</v>
      </c>
      <c r="J12" s="25">
        <f>'Resumo (2)'!J11</f>
        <v>0</v>
      </c>
      <c r="K12" s="26">
        <f t="shared" si="0"/>
        <v>3908.71</v>
      </c>
      <c r="L12" s="25">
        <f>'Resumo (2)'!L11</f>
        <v>311.61</v>
      </c>
      <c r="M12" s="25">
        <f>'Resumo (2)'!M11</f>
        <v>204</v>
      </c>
      <c r="N12" s="25">
        <f>'Resumo (2)'!N11</f>
        <v>601.78</v>
      </c>
      <c r="O12" s="2"/>
      <c r="P12" s="2"/>
      <c r="Q12" s="2"/>
      <c r="R12" s="2"/>
      <c r="S12" s="2"/>
    </row>
    <row r="13" spans="1:26" x14ac:dyDescent="0.25">
      <c r="A13" s="7" t="str">
        <f>'Resumo (2)'!A12</f>
        <v>Eduardo Amauri de Espindola</v>
      </c>
      <c r="B13" s="19" t="str">
        <f>'Resumo (2)'!B12</f>
        <v>Analista Jurídico I</v>
      </c>
      <c r="C13" s="25">
        <f>'Resumo (2)'!C12</f>
        <v>6011.2</v>
      </c>
      <c r="D13" s="25">
        <f>'Resumo (2)'!D12</f>
        <v>0</v>
      </c>
      <c r="E13" s="25">
        <f>'Resumo (2)'!E12</f>
        <v>0</v>
      </c>
      <c r="F13" s="25">
        <f>'Resumo (2)'!F12</f>
        <v>0</v>
      </c>
      <c r="G13" s="25">
        <f>'Resumo (2)'!G12</f>
        <v>0</v>
      </c>
      <c r="H13" s="25">
        <f>'Resumo (2)'!H12</f>
        <v>0</v>
      </c>
      <c r="I13" s="25">
        <f>'Resumo (2)'!I12</f>
        <v>0</v>
      </c>
      <c r="J13" s="25">
        <f>'Resumo (2)'!J12</f>
        <v>0</v>
      </c>
      <c r="K13" s="26">
        <f t="shared" si="0"/>
        <v>6011.2</v>
      </c>
      <c r="L13" s="25">
        <f>'Resumo (2)'!L12</f>
        <v>480.89</v>
      </c>
      <c r="M13" s="25">
        <f>'Resumo (2)'!M12</f>
        <v>0</v>
      </c>
      <c r="N13" s="25">
        <f>'Resumo (2)'!N12</f>
        <v>601.78</v>
      </c>
      <c r="O13" s="2"/>
      <c r="P13" s="2"/>
      <c r="Q13" s="2"/>
      <c r="R13" s="2"/>
      <c r="S13" s="2"/>
    </row>
    <row r="14" spans="1:26" x14ac:dyDescent="0.25">
      <c r="A14" s="7" t="str">
        <f>'Resumo (2)'!A13</f>
        <v>Felipe Wagner da Silva</v>
      </c>
      <c r="B14" s="19" t="str">
        <f>'Resumo (2)'!B13</f>
        <v>Assistente Técnico I</v>
      </c>
      <c r="C14" s="25">
        <f>'Resumo (2)'!C13</f>
        <v>2381.06</v>
      </c>
      <c r="D14" s="25">
        <f>'Resumo (2)'!D13</f>
        <v>0</v>
      </c>
      <c r="E14" s="25">
        <f>'Resumo (2)'!E13</f>
        <v>0</v>
      </c>
      <c r="F14" s="25">
        <f>'Resumo (2)'!F13</f>
        <v>0</v>
      </c>
      <c r="G14" s="25">
        <f>'Resumo (2)'!G13</f>
        <v>0</v>
      </c>
      <c r="H14" s="25">
        <f>'Resumo (2)'!H13</f>
        <v>0</v>
      </c>
      <c r="I14" s="25">
        <f>'Resumo (2)'!I13</f>
        <v>0</v>
      </c>
      <c r="J14" s="25">
        <f>'Resumo (2)'!J13</f>
        <v>0</v>
      </c>
      <c r="K14" s="26">
        <f t="shared" si="0"/>
        <v>2381.06</v>
      </c>
      <c r="L14" s="25">
        <f>'Resumo (2)'!L13</f>
        <v>186.99</v>
      </c>
      <c r="M14" s="25">
        <f>'Resumo (2)'!M13</f>
        <v>204</v>
      </c>
      <c r="N14" s="25">
        <f>'Resumo (2)'!N13</f>
        <v>601.78</v>
      </c>
      <c r="O14" s="2"/>
      <c r="P14" s="2"/>
      <c r="Q14" s="2"/>
      <c r="R14" s="2"/>
      <c r="S14" s="2"/>
    </row>
    <row r="15" spans="1:26" s="12" customFormat="1" x14ac:dyDescent="0.25">
      <c r="A15" s="7" t="str">
        <f>'Resumo (2)'!A14</f>
        <v>Fernanda Maria Menezes¹</v>
      </c>
      <c r="B15" s="19" t="str">
        <f>'Resumo (2)'!B14</f>
        <v>Gerente Técnica</v>
      </c>
      <c r="C15" s="25">
        <f>'Resumo (2)'!C14</f>
        <v>9646.2099999999991</v>
      </c>
      <c r="D15" s="25">
        <f>'Resumo (2)'!D14</f>
        <v>0</v>
      </c>
      <c r="E15" s="25">
        <f>'Resumo (2)'!E14</f>
        <v>0</v>
      </c>
      <c r="F15" s="25">
        <f>'Resumo (2)'!F14</f>
        <v>0</v>
      </c>
      <c r="G15" s="25">
        <f>'Resumo (2)'!G14</f>
        <v>0</v>
      </c>
      <c r="H15" s="25">
        <f>'Resumo (2)'!H14</f>
        <v>0</v>
      </c>
      <c r="I15" s="25">
        <f>'Resumo (2)'!I14</f>
        <v>0</v>
      </c>
      <c r="J15" s="25">
        <f>'Resumo (2)'!J14</f>
        <v>0</v>
      </c>
      <c r="K15" s="26">
        <f t="shared" si="0"/>
        <v>9646.2099999999991</v>
      </c>
      <c r="L15" s="25">
        <f>'Resumo (2)'!L14</f>
        <v>149.07</v>
      </c>
      <c r="M15" s="25">
        <f>'Resumo (2)'!M14</f>
        <v>0</v>
      </c>
      <c r="N15" s="25">
        <f>'Resumo (2)'!N14</f>
        <v>601.78</v>
      </c>
    </row>
    <row r="16" spans="1:26" x14ac:dyDescent="0.25">
      <c r="A16" s="7" t="str">
        <f>'Resumo (2)'!A15</f>
        <v>Filipe Lima Rockenbach</v>
      </c>
      <c r="B16" s="19" t="str">
        <f>'Resumo (2)'!B15</f>
        <v>Gerente Financeiro</v>
      </c>
      <c r="C16" s="25">
        <f>'Resumo (2)'!C15</f>
        <v>9646.2099999999991</v>
      </c>
      <c r="D16" s="25">
        <f>'Resumo (2)'!D15</f>
        <v>0</v>
      </c>
      <c r="E16" s="25">
        <f>'Resumo (2)'!E15</f>
        <v>0</v>
      </c>
      <c r="F16" s="25">
        <f>'Resumo (2)'!F15</f>
        <v>0</v>
      </c>
      <c r="G16" s="25">
        <f>'Resumo (2)'!G15</f>
        <v>0</v>
      </c>
      <c r="H16" s="25">
        <f>'Resumo (2)'!H15</f>
        <v>0</v>
      </c>
      <c r="I16" s="25">
        <f>'Resumo (2)'!I15</f>
        <v>0</v>
      </c>
      <c r="J16" s="25">
        <f>'Resumo (2)'!J15</f>
        <v>0</v>
      </c>
      <c r="K16" s="26">
        <f t="shared" si="0"/>
        <v>9646.2099999999991</v>
      </c>
      <c r="L16" s="25">
        <f>'Resumo (2)'!L15</f>
        <v>771.69</v>
      </c>
      <c r="M16" s="25">
        <f>'Resumo (2)'!M15</f>
        <v>0</v>
      </c>
      <c r="N16" s="25">
        <f>'Resumo (2)'!N15</f>
        <v>601.78</v>
      </c>
      <c r="O16" s="2"/>
      <c r="P16" s="2"/>
      <c r="Q16" s="2"/>
      <c r="R16" s="2"/>
      <c r="S16" s="2"/>
    </row>
    <row r="17" spans="1:26" x14ac:dyDescent="0.25">
      <c r="A17" s="7" t="str">
        <f>'Resumo (2)'!A16</f>
        <v>Franciani Rosalia Rigoni</v>
      </c>
      <c r="B17" s="19" t="str">
        <f>'Resumo (2)'!B16</f>
        <v>Coordenador Técnico</v>
      </c>
      <c r="C17" s="25">
        <f>'Resumo (2)'!C16</f>
        <v>9141.5299999999988</v>
      </c>
      <c r="D17" s="25">
        <f>'Resumo (2)'!D16</f>
        <v>0</v>
      </c>
      <c r="E17" s="25">
        <f>'Resumo (2)'!E16</f>
        <v>0</v>
      </c>
      <c r="F17" s="25">
        <f>'Resumo (2)'!F16</f>
        <v>0</v>
      </c>
      <c r="G17" s="25">
        <f>'Resumo (2)'!G16</f>
        <v>0</v>
      </c>
      <c r="H17" s="25">
        <f>'Resumo (2)'!H16</f>
        <v>0</v>
      </c>
      <c r="I17" s="25">
        <f>'Resumo (2)'!I16</f>
        <v>0</v>
      </c>
      <c r="J17" s="25">
        <f>'Resumo (2)'!J16</f>
        <v>0</v>
      </c>
      <c r="K17" s="26">
        <f t="shared" si="0"/>
        <v>9141.5299999999988</v>
      </c>
      <c r="L17" s="25">
        <f>'Resumo (2)'!L16</f>
        <v>731.32</v>
      </c>
      <c r="M17" s="25">
        <f>'Resumo (2)'!M16</f>
        <v>0</v>
      </c>
      <c r="N17" s="25">
        <f>'Resumo (2)'!N16</f>
        <v>601.78</v>
      </c>
      <c r="O17" s="2"/>
      <c r="P17" s="2"/>
      <c r="Q17" s="2"/>
      <c r="R17" s="2"/>
      <c r="S17" s="2"/>
    </row>
    <row r="18" spans="1:26" x14ac:dyDescent="0.25">
      <c r="A18" s="7" t="str">
        <f>'Resumo (2)'!A17</f>
        <v>Guilherme Ribeiro Pereira</v>
      </c>
      <c r="B18" s="19" t="str">
        <f>'Resumo (2)'!B17</f>
        <v>Estagiário Designer</v>
      </c>
      <c r="C18" s="25">
        <f>'Resumo (2)'!C17</f>
        <v>700</v>
      </c>
      <c r="D18" s="25">
        <f>'Resumo (2)'!D17</f>
        <v>0</v>
      </c>
      <c r="E18" s="25">
        <f>'Resumo (2)'!E17</f>
        <v>0</v>
      </c>
      <c r="F18" s="25">
        <f>'Resumo (2)'!F17</f>
        <v>0</v>
      </c>
      <c r="G18" s="25">
        <f>'Resumo (2)'!G17</f>
        <v>0</v>
      </c>
      <c r="H18" s="25">
        <f>'Resumo (2)'!H17</f>
        <v>0</v>
      </c>
      <c r="I18" s="25">
        <f>'Resumo (2)'!I17</f>
        <v>0</v>
      </c>
      <c r="J18" s="25">
        <f>'Resumo (2)'!J17</f>
        <v>70</v>
      </c>
      <c r="K18" s="26">
        <f t="shared" ref="K18" si="1">SUM(C18:J18)</f>
        <v>770</v>
      </c>
      <c r="L18" s="25">
        <f>'Resumo (2)'!L17</f>
        <v>0</v>
      </c>
      <c r="M18" s="25">
        <f>'Resumo (2)'!M17</f>
        <v>0</v>
      </c>
      <c r="N18" s="25">
        <f>'Resumo (2)'!N17</f>
        <v>0</v>
      </c>
      <c r="O18" s="2"/>
      <c r="P18" s="2"/>
      <c r="Q18" s="2"/>
      <c r="R18" s="2"/>
      <c r="S18" s="2"/>
    </row>
    <row r="19" spans="1:26" x14ac:dyDescent="0.25">
      <c r="A19" s="7" t="str">
        <f>'Resumo (2)'!A18</f>
        <v>Isabel Leal Marcon Leonetti</v>
      </c>
      <c r="B19" s="19" t="str">
        <f>'Resumo (2)'!B18</f>
        <v>Procuradora Geral</v>
      </c>
      <c r="C19" s="25">
        <f>'Resumo (2)'!C18</f>
        <v>9646.2099999999991</v>
      </c>
      <c r="D19" s="25">
        <f>'Resumo (2)'!D18</f>
        <v>0</v>
      </c>
      <c r="E19" s="25">
        <f>'Resumo (2)'!E18</f>
        <v>0</v>
      </c>
      <c r="F19" s="25">
        <f>'Resumo (2)'!F18</f>
        <v>0</v>
      </c>
      <c r="G19" s="25">
        <f>'Resumo (2)'!G18</f>
        <v>0</v>
      </c>
      <c r="H19" s="25">
        <f>'Resumo (2)'!H18</f>
        <v>0</v>
      </c>
      <c r="I19" s="25">
        <f>'Resumo (2)'!I18</f>
        <v>0</v>
      </c>
      <c r="J19" s="25">
        <f>'Resumo (2)'!J18</f>
        <v>0</v>
      </c>
      <c r="K19" s="26">
        <f t="shared" si="0"/>
        <v>9646.2099999999991</v>
      </c>
      <c r="L19" s="25">
        <f>'Resumo (2)'!L18</f>
        <v>771.69</v>
      </c>
      <c r="M19" s="25">
        <f>'Resumo (2)'!M18</f>
        <v>0</v>
      </c>
      <c r="N19" s="25">
        <f>'Resumo (2)'!N18</f>
        <v>601.78</v>
      </c>
      <c r="O19" s="2"/>
      <c r="P19" s="2"/>
      <c r="Q19" s="2"/>
      <c r="R19" s="2"/>
      <c r="S19" s="2"/>
    </row>
    <row r="20" spans="1:26" x14ac:dyDescent="0.25">
      <c r="A20" s="7" t="str">
        <f>'Resumo (2)'!A19</f>
        <v>Isabella Pereira de Sousa</v>
      </c>
      <c r="B20" s="19" t="str">
        <f>'Resumo (2)'!B19</f>
        <v>Assistente Administrativo I</v>
      </c>
      <c r="C20" s="25">
        <f>'Resumo (2)'!C19</f>
        <v>2334.37</v>
      </c>
      <c r="D20" s="25">
        <f>'Resumo (2)'!D19</f>
        <v>0</v>
      </c>
      <c r="E20" s="25">
        <f>'Resumo (2)'!E19</f>
        <v>29.79</v>
      </c>
      <c r="F20" s="25">
        <f>'Resumo (2)'!F19</f>
        <v>0</v>
      </c>
      <c r="G20" s="25">
        <f>'Resumo (2)'!G19</f>
        <v>0</v>
      </c>
      <c r="H20" s="25">
        <f>'Resumo (2)'!H19</f>
        <v>0</v>
      </c>
      <c r="I20" s="25">
        <f>'Resumo (2)'!I19</f>
        <v>0</v>
      </c>
      <c r="J20" s="25">
        <f>'Resumo (2)'!J19</f>
        <v>0</v>
      </c>
      <c r="K20" s="26">
        <f t="shared" si="0"/>
        <v>2364.16</v>
      </c>
      <c r="L20" s="25">
        <f>'Resumo (2)'!L19</f>
        <v>188.83</v>
      </c>
      <c r="M20" s="25">
        <f>'Resumo (2)'!M19</f>
        <v>204</v>
      </c>
      <c r="N20" s="25">
        <f>'Resumo (2)'!N19</f>
        <v>601.78</v>
      </c>
      <c r="O20" s="2"/>
      <c r="P20" s="2"/>
      <c r="Q20" s="2"/>
      <c r="R20" s="2"/>
      <c r="S20" s="2"/>
      <c r="Z20" s="23"/>
    </row>
    <row r="21" spans="1:26" x14ac:dyDescent="0.25">
      <c r="A21" s="7" t="str">
        <f>'Resumo (2)'!A20</f>
        <v>Jaime Teixeira Chaves</v>
      </c>
      <c r="B21" s="19" t="str">
        <f>'Resumo (2)'!B20</f>
        <v>Gerente Geral</v>
      </c>
      <c r="C21" s="25">
        <f>'Resumo (2)'!C20</f>
        <v>12586.11</v>
      </c>
      <c r="D21" s="25">
        <f>'Resumo (2)'!D20</f>
        <v>0</v>
      </c>
      <c r="E21" s="25">
        <f>'Resumo (2)'!E20</f>
        <v>0</v>
      </c>
      <c r="F21" s="25">
        <f>'Resumo (2)'!F20</f>
        <v>0</v>
      </c>
      <c r="G21" s="25">
        <f>'Resumo (2)'!G20</f>
        <v>0</v>
      </c>
      <c r="H21" s="25">
        <f>'Resumo (2)'!H20</f>
        <v>0</v>
      </c>
      <c r="I21" s="25">
        <f>'Resumo (2)'!I20</f>
        <v>0</v>
      </c>
      <c r="J21" s="25">
        <f>'Resumo (2)'!J20</f>
        <v>0</v>
      </c>
      <c r="K21" s="26">
        <f t="shared" si="0"/>
        <v>12586.11</v>
      </c>
      <c r="L21" s="25">
        <f>'Resumo (2)'!L20</f>
        <v>1006.88</v>
      </c>
      <c r="M21" s="25">
        <f>'Resumo (2)'!M20</f>
        <v>0</v>
      </c>
      <c r="N21" s="25">
        <f>'Resumo (2)'!N20</f>
        <v>601.78</v>
      </c>
      <c r="O21" s="2"/>
      <c r="P21" s="2"/>
      <c r="Q21" s="2"/>
      <c r="R21" s="2"/>
      <c r="S21" s="2"/>
      <c r="Z21" s="23"/>
    </row>
    <row r="22" spans="1:26" x14ac:dyDescent="0.25">
      <c r="A22" s="7" t="str">
        <f>'Resumo (2)'!A21</f>
        <v>Jaqueline Freitas Vilain</v>
      </c>
      <c r="B22" s="19" t="str">
        <f>'Resumo (2)'!B21</f>
        <v>Assistente Administrativo I</v>
      </c>
      <c r="C22" s="25">
        <f>'Resumo (2)'!C21</f>
        <v>2334.37</v>
      </c>
      <c r="D22" s="25">
        <f>'Resumo (2)'!D21</f>
        <v>0</v>
      </c>
      <c r="E22" s="25">
        <f>'Resumo (2)'!E21</f>
        <v>0</v>
      </c>
      <c r="F22" s="25">
        <f>'Resumo (2)'!F21</f>
        <v>0</v>
      </c>
      <c r="G22" s="25">
        <f>'Resumo (2)'!G21</f>
        <v>0</v>
      </c>
      <c r="H22" s="25">
        <f>'Resumo (2)'!H21</f>
        <v>0</v>
      </c>
      <c r="I22" s="25">
        <f>'Resumo (2)'!I21</f>
        <v>0</v>
      </c>
      <c r="J22" s="25">
        <f>'Resumo (2)'!J21</f>
        <v>0</v>
      </c>
      <c r="K22" s="26">
        <f t="shared" si="0"/>
        <v>2334.37</v>
      </c>
      <c r="L22" s="25">
        <f>'Resumo (2)'!L21</f>
        <v>186</v>
      </c>
      <c r="M22" s="25">
        <f>'Resumo (2)'!M21</f>
        <v>128</v>
      </c>
      <c r="N22" s="25">
        <f>'Resumo (2)'!N21</f>
        <v>601.78</v>
      </c>
      <c r="O22" s="2"/>
      <c r="P22" s="2"/>
      <c r="Q22" s="2"/>
      <c r="R22" s="2"/>
      <c r="S22" s="2"/>
    </row>
    <row r="23" spans="1:26" x14ac:dyDescent="0.25">
      <c r="A23" s="7" t="str">
        <f>'Resumo (2)'!A22</f>
        <v>Jessica Barbosa</v>
      </c>
      <c r="B23" s="19" t="str">
        <f>'Resumo (2)'!B22</f>
        <v>Estagiária Jornalismo</v>
      </c>
      <c r="C23" s="25">
        <f>'Resumo (2)'!C22</f>
        <v>700</v>
      </c>
      <c r="D23" s="25">
        <f>'Resumo (2)'!D22</f>
        <v>0</v>
      </c>
      <c r="E23" s="25">
        <f>'Resumo (2)'!E22</f>
        <v>0</v>
      </c>
      <c r="F23" s="25">
        <f>'Resumo (2)'!F22</f>
        <v>0</v>
      </c>
      <c r="G23" s="25">
        <f>'Resumo (2)'!G22</f>
        <v>0</v>
      </c>
      <c r="H23" s="25">
        <f>'Resumo (2)'!H22</f>
        <v>0</v>
      </c>
      <c r="I23" s="25">
        <f>'Resumo (2)'!I22</f>
        <v>0</v>
      </c>
      <c r="J23" s="25">
        <f>'Resumo (2)'!J22</f>
        <v>70</v>
      </c>
      <c r="K23" s="26">
        <f t="shared" si="0"/>
        <v>770</v>
      </c>
      <c r="L23" s="25">
        <f>'Resumo (2)'!L22</f>
        <v>0</v>
      </c>
      <c r="M23" s="25">
        <f>'Resumo (2)'!M22</f>
        <v>0</v>
      </c>
      <c r="N23" s="25">
        <f>'Resumo (2)'!N22</f>
        <v>0</v>
      </c>
      <c r="O23" s="2"/>
      <c r="P23" s="2"/>
      <c r="Q23" s="2"/>
      <c r="R23" s="2"/>
      <c r="S23" s="2"/>
    </row>
    <row r="24" spans="1:26" x14ac:dyDescent="0.25">
      <c r="A24" s="7" t="str">
        <f>'Resumo (2)'!A23</f>
        <v>Lilian Laudina Caovilla</v>
      </c>
      <c r="B24" s="19" t="str">
        <f>'Resumo (2)'!B23</f>
        <v>Arquiteto Fiscal II</v>
      </c>
      <c r="C24" s="25">
        <f>'Resumo (2)'!C23</f>
        <v>6694.42</v>
      </c>
      <c r="D24" s="25">
        <f>'Resumo (2)'!D23</f>
        <v>0</v>
      </c>
      <c r="E24" s="25">
        <f>'Resumo (2)'!E23</f>
        <v>0</v>
      </c>
      <c r="F24" s="25">
        <f>'Resumo (2)'!F23</f>
        <v>657.83</v>
      </c>
      <c r="G24" s="25">
        <f>'Resumo (2)'!G23</f>
        <v>0</v>
      </c>
      <c r="H24" s="25">
        <f>'Resumo (2)'!H23</f>
        <v>0</v>
      </c>
      <c r="I24" s="25">
        <f>'Resumo (2)'!I23</f>
        <v>364</v>
      </c>
      <c r="J24" s="25">
        <f>'Resumo (2)'!J23</f>
        <v>0</v>
      </c>
      <c r="K24" s="26">
        <f t="shared" si="0"/>
        <v>7716.25</v>
      </c>
      <c r="L24" s="25">
        <f>'Resumo (2)'!L23</f>
        <v>588.17999999999995</v>
      </c>
      <c r="M24" s="25">
        <f>'Resumo (2)'!M23</f>
        <v>0</v>
      </c>
      <c r="N24" s="25">
        <f>'Resumo (2)'!N23</f>
        <v>601.78</v>
      </c>
      <c r="O24" s="2"/>
      <c r="P24" s="2"/>
      <c r="Q24" s="2"/>
      <c r="R24" s="2"/>
      <c r="S24" s="2"/>
      <c r="Z24" s="23"/>
    </row>
    <row r="25" spans="1:26" x14ac:dyDescent="0.25">
      <c r="A25" s="7" t="str">
        <f>'Resumo (2)'!A24</f>
        <v>Lucas Henrique Gomes da Rocha</v>
      </c>
      <c r="B25" s="19" t="str">
        <f>'Resumo (2)'!B24</f>
        <v>Coordenador de TI</v>
      </c>
      <c r="C25" s="25">
        <f>'Resumo (2)'!C24</f>
        <v>7427.05</v>
      </c>
      <c r="D25" s="25">
        <f>'Resumo (2)'!D24</f>
        <v>0</v>
      </c>
      <c r="E25" s="25">
        <f>'Resumo (2)'!E24</f>
        <v>0</v>
      </c>
      <c r="F25" s="25">
        <f>'Resumo (2)'!F24</f>
        <v>0</v>
      </c>
      <c r="G25" s="25">
        <f>'Resumo (2)'!G24</f>
        <v>0</v>
      </c>
      <c r="H25" s="25">
        <f>'Resumo (2)'!H24</f>
        <v>0</v>
      </c>
      <c r="I25" s="25">
        <f>'Resumo (2)'!I24</f>
        <v>0</v>
      </c>
      <c r="J25" s="25">
        <f>'Resumo (2)'!J24</f>
        <v>0</v>
      </c>
      <c r="K25" s="26">
        <f t="shared" si="0"/>
        <v>7427.05</v>
      </c>
      <c r="L25" s="25">
        <f>'Resumo (2)'!L24</f>
        <v>594.16</v>
      </c>
      <c r="M25" s="25">
        <f>'Resumo (2)'!M24</f>
        <v>0</v>
      </c>
      <c r="N25" s="25">
        <f>'Resumo (2)'!N24</f>
        <v>601.78</v>
      </c>
      <c r="O25" s="2"/>
      <c r="P25" s="2"/>
      <c r="Q25" s="2"/>
      <c r="R25" s="2"/>
      <c r="S25" s="2"/>
      <c r="Z25" s="23"/>
    </row>
    <row r="26" spans="1:26" x14ac:dyDescent="0.25">
      <c r="A26" s="7" t="str">
        <f>'Resumo (2)'!A25</f>
        <v>Lucas Kuhnen Barni</v>
      </c>
      <c r="B26" s="19" t="str">
        <f>'Resumo (2)'!B25</f>
        <v>Estagiário Administração</v>
      </c>
      <c r="C26" s="25">
        <f>'Resumo (2)'!C25</f>
        <v>700</v>
      </c>
      <c r="D26" s="25">
        <f>'Resumo (2)'!D25</f>
        <v>0</v>
      </c>
      <c r="E26" s="25">
        <f>'Resumo (2)'!E25</f>
        <v>0</v>
      </c>
      <c r="F26" s="25">
        <f>'Resumo (2)'!F25</f>
        <v>0</v>
      </c>
      <c r="G26" s="25">
        <f>'Resumo (2)'!G25</f>
        <v>0</v>
      </c>
      <c r="H26" s="25">
        <f>'Resumo (2)'!H25</f>
        <v>0</v>
      </c>
      <c r="I26" s="25">
        <f>'Resumo (2)'!I25</f>
        <v>0</v>
      </c>
      <c r="J26" s="25">
        <f>'Resumo (2)'!J25</f>
        <v>70</v>
      </c>
      <c r="K26" s="26">
        <f t="shared" si="0"/>
        <v>770</v>
      </c>
      <c r="L26" s="25">
        <f>'Resumo (2)'!L25</f>
        <v>0</v>
      </c>
      <c r="M26" s="25">
        <f>'Resumo (2)'!M25</f>
        <v>0</v>
      </c>
      <c r="N26" s="25">
        <f>'Resumo (2)'!N25</f>
        <v>0</v>
      </c>
      <c r="O26" s="2"/>
      <c r="P26" s="2"/>
      <c r="Q26" s="2"/>
      <c r="R26" s="2"/>
      <c r="S26" s="2"/>
    </row>
    <row r="27" spans="1:26" x14ac:dyDescent="0.25">
      <c r="A27" s="7" t="str">
        <f>'Resumo (2)'!A26</f>
        <v>Luis Antônio Nunes</v>
      </c>
      <c r="B27" s="19" t="str">
        <f>'Resumo (2)'!B26</f>
        <v>Assistente de Comissões II</v>
      </c>
      <c r="C27" s="25">
        <f>'Resumo (2)'!C26</f>
        <v>2381.06</v>
      </c>
      <c r="D27" s="25">
        <f>'Resumo (2)'!D26</f>
        <v>0</v>
      </c>
      <c r="E27" s="25">
        <f>'Resumo (2)'!E26</f>
        <v>39.010000000000005</v>
      </c>
      <c r="F27" s="25">
        <f>'Resumo (2)'!F26</f>
        <v>0</v>
      </c>
      <c r="G27" s="25">
        <f>'Resumo (2)'!G26</f>
        <v>0</v>
      </c>
      <c r="H27" s="25">
        <f>'Resumo (2)'!H26</f>
        <v>0</v>
      </c>
      <c r="I27" s="25">
        <f>'Resumo (2)'!I26</f>
        <v>0</v>
      </c>
      <c r="J27" s="25">
        <f>'Resumo (2)'!J26</f>
        <v>0</v>
      </c>
      <c r="K27" s="26">
        <f t="shared" si="0"/>
        <v>2420.0700000000002</v>
      </c>
      <c r="L27" s="25">
        <f>'Resumo (2)'!L26</f>
        <v>189.58</v>
      </c>
      <c r="M27" s="25">
        <f>'Resumo (2)'!M26</f>
        <v>0</v>
      </c>
      <c r="N27" s="25">
        <f>'Resumo (2)'!N26</f>
        <v>601.78</v>
      </c>
      <c r="O27" s="2"/>
      <c r="P27" s="2"/>
      <c r="Q27" s="2"/>
      <c r="R27" s="2"/>
      <c r="S27" s="2"/>
      <c r="Z27" s="23"/>
    </row>
    <row r="28" spans="1:26" x14ac:dyDescent="0.25">
      <c r="A28" s="7" t="str">
        <f>'Resumo (2)'!A27</f>
        <v>Luiza Mecabo</v>
      </c>
      <c r="B28" s="19" t="str">
        <f>'Resumo (2)'!B27</f>
        <v>Assistente Técnico II</v>
      </c>
      <c r="C28" s="25">
        <f>'Resumo (2)'!C27</f>
        <v>2381.06</v>
      </c>
      <c r="D28" s="25">
        <f>'Resumo (2)'!D27</f>
        <v>0</v>
      </c>
      <c r="E28" s="25">
        <f>'Resumo (2)'!E27</f>
        <v>0</v>
      </c>
      <c r="F28" s="25">
        <f>'Resumo (2)'!F27</f>
        <v>0</v>
      </c>
      <c r="G28" s="25">
        <f>'Resumo (2)'!G27</f>
        <v>0</v>
      </c>
      <c r="H28" s="25">
        <f>'Resumo (2)'!H27</f>
        <v>0</v>
      </c>
      <c r="I28" s="25">
        <f>'Resumo (2)'!I27</f>
        <v>0</v>
      </c>
      <c r="J28" s="25">
        <f>'Resumo (2)'!J27</f>
        <v>0</v>
      </c>
      <c r="K28" s="26">
        <f t="shared" si="0"/>
        <v>2381.06</v>
      </c>
      <c r="L28" s="25">
        <f>'Resumo (2)'!L27</f>
        <v>187.62</v>
      </c>
      <c r="M28" s="25">
        <f>'Resumo (2)'!M27</f>
        <v>133.6</v>
      </c>
      <c r="N28" s="25">
        <f>'Resumo (2)'!N27</f>
        <v>601.78</v>
      </c>
      <c r="O28" s="2"/>
      <c r="P28" s="2"/>
      <c r="Q28" s="2"/>
      <c r="R28" s="2"/>
      <c r="S28" s="2"/>
      <c r="Z28" s="23"/>
    </row>
    <row r="29" spans="1:26" x14ac:dyDescent="0.25">
      <c r="A29" s="7" t="str">
        <f>'Resumo (2)'!A28</f>
        <v>Manuela Cavallazzi</v>
      </c>
      <c r="B29" s="19" t="str">
        <f>'Resumo (2)'!B28</f>
        <v>Analista Jurídico I</v>
      </c>
      <c r="C29" s="25">
        <f>'Resumo (2)'!C28</f>
        <v>1430.67</v>
      </c>
      <c r="D29" s="25">
        <f>'Resumo (2)'!D28</f>
        <v>4700.76</v>
      </c>
      <c r="E29" s="25">
        <f>'Resumo (2)'!E28</f>
        <v>0</v>
      </c>
      <c r="F29" s="25">
        <f>'Resumo (2)'!F28</f>
        <v>0</v>
      </c>
      <c r="G29" s="25">
        <f>'Resumo (2)'!G28</f>
        <v>0</v>
      </c>
      <c r="H29" s="25">
        <f>'Resumo (2)'!H28</f>
        <v>0</v>
      </c>
      <c r="I29" s="25">
        <f>'Resumo (2)'!I28</f>
        <v>0</v>
      </c>
      <c r="J29" s="25">
        <f>'Resumo (2)'!J28</f>
        <v>0</v>
      </c>
      <c r="K29" s="26">
        <f t="shared" si="0"/>
        <v>6131.43</v>
      </c>
      <c r="L29" s="25">
        <f>'Resumo (2)'!L28</f>
        <v>490.51</v>
      </c>
      <c r="M29" s="25">
        <f>'Resumo (2)'!M28</f>
        <v>0</v>
      </c>
      <c r="N29" s="25">
        <f>'Resumo (2)'!N28</f>
        <v>601.78</v>
      </c>
      <c r="O29" s="2"/>
      <c r="P29" s="2"/>
      <c r="Q29" s="2"/>
      <c r="R29" s="2"/>
      <c r="S29" s="2"/>
      <c r="Z29" s="23"/>
    </row>
    <row r="30" spans="1:26" x14ac:dyDescent="0.25">
      <c r="A30" s="7" t="str">
        <f>'Resumo (2)'!A29</f>
        <v>Maria Carolina Santiago</v>
      </c>
      <c r="B30" s="19" t="str">
        <f>'Resumo (2)'!B29</f>
        <v>Analista Compras, Contr. Lic. I</v>
      </c>
      <c r="C30" s="25">
        <f>'Resumo (2)'!C29</f>
        <v>3858.36</v>
      </c>
      <c r="D30" s="25">
        <f>'Resumo (2)'!D29</f>
        <v>0</v>
      </c>
      <c r="E30" s="25">
        <f>'Resumo (2)'!E29</f>
        <v>67.14</v>
      </c>
      <c r="F30" s="25">
        <f>'Resumo (2)'!F29</f>
        <v>0</v>
      </c>
      <c r="G30" s="25">
        <f>'Resumo (2)'!G29</f>
        <v>0</v>
      </c>
      <c r="H30" s="25">
        <f>'Resumo (2)'!H29</f>
        <v>0</v>
      </c>
      <c r="I30" s="25">
        <f>'Resumo (2)'!I29</f>
        <v>0</v>
      </c>
      <c r="J30" s="25">
        <f>'Resumo (2)'!J29</f>
        <v>0</v>
      </c>
      <c r="K30" s="26">
        <f t="shared" si="0"/>
        <v>3925.5</v>
      </c>
      <c r="L30" s="25">
        <f>'Resumo (2)'!L29</f>
        <v>308.08999999999997</v>
      </c>
      <c r="M30" s="25">
        <f>'Resumo (2)'!M29</f>
        <v>133.6</v>
      </c>
      <c r="N30" s="25">
        <f>'Resumo (2)'!N29</f>
        <v>601.78</v>
      </c>
      <c r="O30" s="2"/>
      <c r="P30" s="2"/>
      <c r="Q30" s="2"/>
      <c r="R30" s="2"/>
      <c r="S30" s="2"/>
      <c r="Z30" s="23"/>
    </row>
    <row r="31" spans="1:26" x14ac:dyDescent="0.25">
      <c r="A31" s="7" t="str">
        <f>'Resumo (2)'!A30</f>
        <v>Mayara Regina de Souza</v>
      </c>
      <c r="B31" s="19" t="str">
        <f>'Resumo (2)'!B30</f>
        <v>Arquiteto Fiscal II</v>
      </c>
      <c r="C31" s="25">
        <f>'Resumo (2)'!C30</f>
        <v>6933.5</v>
      </c>
      <c r="D31" s="25">
        <f>'Resumo (2)'!D30</f>
        <v>0</v>
      </c>
      <c r="E31" s="25">
        <f>'Resumo (2)'!E30</f>
        <v>50.21</v>
      </c>
      <c r="F31" s="25">
        <f>'Resumo (2)'!F30</f>
        <v>356.24</v>
      </c>
      <c r="G31" s="25">
        <f>'Resumo (2)'!G30</f>
        <v>0</v>
      </c>
      <c r="H31" s="25">
        <f>'Resumo (2)'!H30</f>
        <v>0</v>
      </c>
      <c r="I31" s="25">
        <f>'Resumo (2)'!I30</f>
        <v>0</v>
      </c>
      <c r="J31" s="25">
        <f>'Resumo (2)'!J30</f>
        <v>0</v>
      </c>
      <c r="K31" s="26">
        <f t="shared" si="0"/>
        <v>7339.95</v>
      </c>
      <c r="L31" s="25">
        <f>'Resumo (2)'!L30</f>
        <v>580.92999999999995</v>
      </c>
      <c r="M31" s="25">
        <f>'Resumo (2)'!M30</f>
        <v>0</v>
      </c>
      <c r="N31" s="25">
        <f>'Resumo (2)'!N30</f>
        <v>601.78</v>
      </c>
      <c r="O31" s="2"/>
      <c r="P31" s="2"/>
      <c r="Q31" s="2"/>
      <c r="R31" s="2"/>
      <c r="S31" s="2"/>
      <c r="Z31" s="23"/>
    </row>
    <row r="32" spans="1:26" x14ac:dyDescent="0.25">
      <c r="A32" s="7" t="str">
        <f>'Resumo (2)'!A31</f>
        <v>Melina Valença Marcondes</v>
      </c>
      <c r="B32" s="19" t="str">
        <f>'Resumo (2)'!B31</f>
        <v>Analista Técnico II</v>
      </c>
      <c r="C32" s="25">
        <f>'Resumo (2)'!C31</f>
        <v>7172.59</v>
      </c>
      <c r="D32" s="25">
        <f>'Resumo (2)'!D31</f>
        <v>0</v>
      </c>
      <c r="E32" s="25">
        <f>'Resumo (2)'!E31</f>
        <v>0</v>
      </c>
      <c r="F32" s="25">
        <f>'Resumo (2)'!F31</f>
        <v>0</v>
      </c>
      <c r="G32" s="25">
        <f>'Resumo (2)'!G31</f>
        <v>0</v>
      </c>
      <c r="H32" s="25">
        <f>'Resumo (2)'!H31</f>
        <v>0</v>
      </c>
      <c r="I32" s="25">
        <f>'Resumo (2)'!I31</f>
        <v>0</v>
      </c>
      <c r="J32" s="25">
        <f>'Resumo (2)'!J31</f>
        <v>0</v>
      </c>
      <c r="K32" s="26">
        <f t="shared" si="0"/>
        <v>7172.59</v>
      </c>
      <c r="L32" s="25">
        <f>'Resumo (2)'!L31</f>
        <v>572.08000000000004</v>
      </c>
      <c r="M32" s="25">
        <f>'Resumo (2)'!M31</f>
        <v>128</v>
      </c>
      <c r="N32" s="25">
        <f>'Resumo (2)'!N31</f>
        <v>601.78</v>
      </c>
      <c r="O32" s="2"/>
      <c r="P32" s="2"/>
      <c r="Q32" s="2"/>
      <c r="R32" s="2"/>
      <c r="S32" s="2"/>
    </row>
    <row r="33" spans="1:26" x14ac:dyDescent="0.25">
      <c r="A33" s="7" t="str">
        <f>'Resumo (2)'!A32</f>
        <v>Mônica Paludo</v>
      </c>
      <c r="B33" s="19" t="str">
        <f>'Resumo (2)'!B32</f>
        <v>Assistente Financeiro I</v>
      </c>
      <c r="C33" s="25">
        <f>'Resumo (2)'!C32</f>
        <v>2334.37</v>
      </c>
      <c r="D33" s="25">
        <f>'Resumo (2)'!D32</f>
        <v>0</v>
      </c>
      <c r="E33" s="25">
        <f>'Resumo (2)'!E32</f>
        <v>0</v>
      </c>
      <c r="F33" s="25">
        <f>'Resumo (2)'!F32</f>
        <v>0</v>
      </c>
      <c r="G33" s="25">
        <f>'Resumo (2)'!G32</f>
        <v>0</v>
      </c>
      <c r="H33" s="25">
        <f>'Resumo (2)'!H32</f>
        <v>0</v>
      </c>
      <c r="I33" s="25">
        <f>'Resumo (2)'!I32</f>
        <v>0</v>
      </c>
      <c r="J33" s="25">
        <f>'Resumo (2)'!J32</f>
        <v>0</v>
      </c>
      <c r="K33" s="26">
        <f t="shared" si="0"/>
        <v>2334.37</v>
      </c>
      <c r="L33" s="25">
        <f>'Resumo (2)'!L32</f>
        <v>175.96</v>
      </c>
      <c r="M33" s="25">
        <f>'Resumo (2)'!M32</f>
        <v>133.6</v>
      </c>
      <c r="N33" s="25">
        <f>'Resumo (2)'!N32</f>
        <v>601.78</v>
      </c>
      <c r="O33" s="2"/>
      <c r="P33" s="2"/>
      <c r="Q33" s="2"/>
      <c r="R33" s="2"/>
      <c r="S33" s="2"/>
      <c r="Z33" s="23"/>
    </row>
    <row r="34" spans="1:26" x14ac:dyDescent="0.25">
      <c r="A34" s="7" t="str">
        <f>'Resumo (2)'!A33</f>
        <v>Nayana Maria de Oliveira</v>
      </c>
      <c r="B34" s="19" t="str">
        <f>'Resumo (2)'!B33</f>
        <v>Assistente Técnico I</v>
      </c>
      <c r="C34" s="25">
        <f>'Resumo (2)'!C33</f>
        <v>2334.37</v>
      </c>
      <c r="D34" s="25">
        <f>'Resumo (2)'!D33</f>
        <v>0</v>
      </c>
      <c r="E34" s="25">
        <f>'Resumo (2)'!E33</f>
        <v>7.78</v>
      </c>
      <c r="F34" s="25">
        <f>'Resumo (2)'!F33</f>
        <v>0</v>
      </c>
      <c r="G34" s="25">
        <f>'Resumo (2)'!G33</f>
        <v>0</v>
      </c>
      <c r="H34" s="25">
        <f>'Resumo (2)'!H33</f>
        <v>0</v>
      </c>
      <c r="I34" s="25">
        <f>'Resumo (2)'!I33</f>
        <v>0</v>
      </c>
      <c r="J34" s="25">
        <f>'Resumo (2)'!J33</f>
        <v>0</v>
      </c>
      <c r="K34" s="26">
        <f t="shared" si="0"/>
        <v>2342.15</v>
      </c>
      <c r="L34" s="25">
        <f>'Resumo (2)'!L33</f>
        <v>187.37</v>
      </c>
      <c r="M34" s="25">
        <f>'Resumo (2)'!M33</f>
        <v>0</v>
      </c>
      <c r="N34" s="25">
        <f>'Resumo (2)'!N33</f>
        <v>601.78</v>
      </c>
      <c r="O34" s="2"/>
      <c r="P34" s="2"/>
      <c r="Q34" s="2"/>
      <c r="R34" s="2"/>
      <c r="S34" s="2"/>
      <c r="Z34" s="23"/>
    </row>
    <row r="35" spans="1:26" x14ac:dyDescent="0.25">
      <c r="A35" s="7" t="str">
        <f>'Resumo (2)'!A34</f>
        <v>Rebeca Dora Weber</v>
      </c>
      <c r="B35" s="19" t="str">
        <f>'Resumo (2)'!B34</f>
        <v>Estagiária Direito</v>
      </c>
      <c r="C35" s="25">
        <f>'Resumo (2)'!C34</f>
        <v>700</v>
      </c>
      <c r="D35" s="25">
        <f>'Resumo (2)'!D34</f>
        <v>0</v>
      </c>
      <c r="E35" s="25">
        <f>'Resumo (2)'!E34</f>
        <v>0</v>
      </c>
      <c r="F35" s="25">
        <f>'Resumo (2)'!F34</f>
        <v>0</v>
      </c>
      <c r="G35" s="25">
        <f>'Resumo (2)'!G34</f>
        <v>0</v>
      </c>
      <c r="H35" s="25">
        <f>'Resumo (2)'!H34</f>
        <v>0</v>
      </c>
      <c r="I35" s="25">
        <f>'Resumo (2)'!I34</f>
        <v>0</v>
      </c>
      <c r="J35" s="25">
        <f>'Resumo (2)'!J34</f>
        <v>70</v>
      </c>
      <c r="K35" s="26">
        <f t="shared" si="0"/>
        <v>770</v>
      </c>
      <c r="L35" s="25">
        <f>'Resumo (2)'!L34</f>
        <v>0</v>
      </c>
      <c r="M35" s="25">
        <f>'Resumo (2)'!M34</f>
        <v>0</v>
      </c>
      <c r="N35" s="25">
        <f>'Resumo (2)'!N34</f>
        <v>0</v>
      </c>
      <c r="O35" s="2"/>
      <c r="P35" s="2"/>
      <c r="Q35" s="2"/>
      <c r="R35" s="2"/>
      <c r="S35" s="2"/>
    </row>
    <row r="36" spans="1:26" s="12" customFormat="1" x14ac:dyDescent="0.25">
      <c r="A36" s="7" t="str">
        <f>'Resumo (2)'!A35</f>
        <v>Ricardo de Freitas²</v>
      </c>
      <c r="B36" s="19" t="str">
        <f>'Resumo (2)'!B35</f>
        <v>Assessor Especial</v>
      </c>
      <c r="C36" s="25">
        <f>'Resumo (2)'!C35</f>
        <v>9646.2099999999991</v>
      </c>
      <c r="D36" s="25">
        <f>'Resumo (2)'!D35</f>
        <v>0</v>
      </c>
      <c r="E36" s="25">
        <f>'Resumo (2)'!E35</f>
        <v>0</v>
      </c>
      <c r="F36" s="25">
        <f>'Resumo (2)'!F35</f>
        <v>0</v>
      </c>
      <c r="G36" s="25">
        <f>'Resumo (2)'!G35</f>
        <v>0</v>
      </c>
      <c r="H36" s="25">
        <f>'Resumo (2)'!H35</f>
        <v>0</v>
      </c>
      <c r="I36" s="25">
        <f>'Resumo (2)'!I35</f>
        <v>0</v>
      </c>
      <c r="J36" s="25">
        <f>'Resumo (2)'!J35</f>
        <v>0</v>
      </c>
      <c r="K36" s="26">
        <f t="shared" si="0"/>
        <v>9646.2099999999991</v>
      </c>
      <c r="L36" s="25">
        <f>'Resumo (2)'!L35</f>
        <v>246.22</v>
      </c>
      <c r="M36" s="25">
        <f>'Resumo (2)'!M35</f>
        <v>0</v>
      </c>
      <c r="N36" s="25">
        <f>'Resumo (2)'!N35</f>
        <v>601.78</v>
      </c>
      <c r="Z36" s="24"/>
    </row>
    <row r="37" spans="1:26" x14ac:dyDescent="0.25">
      <c r="A37" s="7" t="str">
        <f>'Resumo (2)'!A36</f>
        <v>Rodrigo David Barros Silva</v>
      </c>
      <c r="B37" s="19" t="str">
        <f>'Resumo (2)'!B36</f>
        <v>Assistente Técnico II</v>
      </c>
      <c r="C37" s="25">
        <f>'Resumo (2)'!C36</f>
        <v>2381.06</v>
      </c>
      <c r="D37" s="25">
        <f>'Resumo (2)'!D36</f>
        <v>0</v>
      </c>
      <c r="E37" s="25">
        <f>'Resumo (2)'!E36</f>
        <v>0</v>
      </c>
      <c r="F37" s="25">
        <f>'Resumo (2)'!F36</f>
        <v>0</v>
      </c>
      <c r="G37" s="25">
        <f>'Resumo (2)'!G36</f>
        <v>0</v>
      </c>
      <c r="H37" s="25">
        <f>'Resumo (2)'!H36</f>
        <v>0</v>
      </c>
      <c r="I37" s="25">
        <f>'Resumo (2)'!I36</f>
        <v>0</v>
      </c>
      <c r="J37" s="25">
        <f>'Resumo (2)'!J36</f>
        <v>0</v>
      </c>
      <c r="K37" s="26">
        <f t="shared" si="0"/>
        <v>2381.06</v>
      </c>
      <c r="L37" s="25">
        <f>'Resumo (2)'!L36</f>
        <v>183.16</v>
      </c>
      <c r="M37" s="25">
        <f>'Resumo (2)'!M36</f>
        <v>133.6</v>
      </c>
      <c r="N37" s="25">
        <f>'Resumo (2)'!N36</f>
        <v>601.78</v>
      </c>
      <c r="O37" s="2"/>
      <c r="P37" s="2"/>
      <c r="Q37" s="2"/>
      <c r="R37" s="2"/>
      <c r="S37" s="2"/>
      <c r="Z37" s="23"/>
    </row>
    <row r="38" spans="1:26" x14ac:dyDescent="0.25">
      <c r="A38" s="7" t="str">
        <f>'Resumo (2)'!A37</f>
        <v>Tatiana Moreira Feres de Melo</v>
      </c>
      <c r="B38" s="19" t="str">
        <f>'Resumo (2)'!B37</f>
        <v>Secretária II</v>
      </c>
      <c r="C38" s="25">
        <f>'Resumo (2)'!C37</f>
        <v>1508.13</v>
      </c>
      <c r="D38" s="25">
        <f>'Resumo (2)'!D37</f>
        <v>0</v>
      </c>
      <c r="E38" s="25">
        <f>'Resumo (2)'!E37</f>
        <v>0</v>
      </c>
      <c r="F38" s="25">
        <f>'Resumo (2)'!F37</f>
        <v>2066.94</v>
      </c>
      <c r="G38" s="25">
        <f>'Resumo (2)'!G37</f>
        <v>0</v>
      </c>
      <c r="H38" s="25">
        <f>'Resumo (2)'!H37</f>
        <v>0</v>
      </c>
      <c r="I38" s="25">
        <f>'Resumo (2)'!I37</f>
        <v>0</v>
      </c>
      <c r="J38" s="25">
        <f>'Resumo (2)'!J37</f>
        <v>0</v>
      </c>
      <c r="K38" s="26">
        <f t="shared" si="0"/>
        <v>3575.07</v>
      </c>
      <c r="L38" s="25">
        <f>'Resumo (2)'!L37</f>
        <v>286</v>
      </c>
      <c r="M38" s="25">
        <f>'Resumo (2)'!M37</f>
        <v>133.6</v>
      </c>
      <c r="N38" s="25">
        <f>'Resumo (2)'!N37</f>
        <v>601.78</v>
      </c>
      <c r="O38" s="2"/>
      <c r="P38" s="2"/>
      <c r="Q38" s="2"/>
      <c r="R38" s="2"/>
      <c r="S38" s="2"/>
      <c r="Z38" s="23"/>
    </row>
    <row r="39" spans="1:26" x14ac:dyDescent="0.25">
      <c r="A39" s="7" t="str">
        <f>'Resumo (2)'!A38</f>
        <v>Thiago Pereira Martins</v>
      </c>
      <c r="B39" s="19" t="str">
        <f>'Resumo (2)'!B38</f>
        <v>Arquiteto Fiscal II</v>
      </c>
      <c r="C39" s="25">
        <f>'Resumo (2)'!C38</f>
        <v>7172.59</v>
      </c>
      <c r="D39" s="25">
        <f>'Resumo (2)'!D38</f>
        <v>0</v>
      </c>
      <c r="E39" s="25">
        <f>'Resumo (2)'!E38</f>
        <v>0</v>
      </c>
      <c r="F39" s="25">
        <f>'Resumo (2)'!F38</f>
        <v>0</v>
      </c>
      <c r="G39" s="25">
        <f>'Resumo (2)'!G38</f>
        <v>0</v>
      </c>
      <c r="H39" s="25">
        <f>'Resumo (2)'!H38</f>
        <v>0</v>
      </c>
      <c r="I39" s="25">
        <f>'Resumo (2)'!I38</f>
        <v>0</v>
      </c>
      <c r="J39" s="25">
        <f>'Resumo (2)'!J38</f>
        <v>0</v>
      </c>
      <c r="K39" s="26">
        <f t="shared" si="0"/>
        <v>7172.59</v>
      </c>
      <c r="L39" s="25">
        <f>'Resumo (2)'!L38</f>
        <v>563</v>
      </c>
      <c r="M39" s="25">
        <f>'Resumo (2)'!M38</f>
        <v>133.6</v>
      </c>
      <c r="N39" s="25">
        <f>'Resumo (2)'!N38</f>
        <v>601.78</v>
      </c>
      <c r="O39" s="2"/>
      <c r="P39" s="2"/>
      <c r="Q39" s="2"/>
      <c r="R39" s="2"/>
      <c r="S39" s="2"/>
      <c r="Z39" s="23"/>
    </row>
    <row r="40" spans="1:26" x14ac:dyDescent="0.25">
      <c r="A40" s="7" t="str">
        <f>'Resumo (2)'!A39</f>
        <v>Yve Sarkis da Costa</v>
      </c>
      <c r="B40" s="19" t="str">
        <f>'Resumo (2)'!B39</f>
        <v>Assistente Financeiro I</v>
      </c>
      <c r="C40" s="25">
        <f>'Resumo (2)'!C39</f>
        <v>2334.37</v>
      </c>
      <c r="D40" s="25">
        <f>'Resumo (2)'!D39</f>
        <v>0</v>
      </c>
      <c r="E40" s="25">
        <f>'Resumo (2)'!E39</f>
        <v>0</v>
      </c>
      <c r="F40" s="25">
        <f>'Resumo (2)'!F39</f>
        <v>0</v>
      </c>
      <c r="G40" s="25">
        <f>'Resumo (2)'!G39</f>
        <v>0</v>
      </c>
      <c r="H40" s="25">
        <f>'Resumo (2)'!H39</f>
        <v>0</v>
      </c>
      <c r="I40" s="25">
        <f>'Resumo (2)'!I39</f>
        <v>0</v>
      </c>
      <c r="J40" s="25">
        <f>'Resumo (2)'!J39</f>
        <v>0</v>
      </c>
      <c r="K40" s="26">
        <f t="shared" si="0"/>
        <v>2334.37</v>
      </c>
      <c r="L40" s="25">
        <f>'Resumo (2)'!L39</f>
        <v>185.22</v>
      </c>
      <c r="M40" s="25">
        <f>'Resumo (2)'!M39</f>
        <v>133.6</v>
      </c>
      <c r="N40" s="25">
        <f>'Resumo (2)'!N39</f>
        <v>601.78</v>
      </c>
      <c r="O40" s="2"/>
      <c r="P40" s="2"/>
      <c r="Q40" s="2"/>
      <c r="R40" s="2"/>
      <c r="S40" s="2"/>
      <c r="Z40" s="23"/>
    </row>
    <row r="41" spans="1:26" x14ac:dyDescent="0.25">
      <c r="A41" s="11" t="str">
        <f>'Resumo (2)'!A40</f>
        <v>Total Funcionários = 31</v>
      </c>
      <c r="B41" s="19"/>
      <c r="C41" s="25"/>
      <c r="D41" s="25"/>
      <c r="E41" s="25"/>
      <c r="F41" s="25"/>
      <c r="G41" s="25"/>
      <c r="H41" s="25"/>
      <c r="I41" s="25"/>
      <c r="J41" s="25"/>
      <c r="K41" s="26"/>
      <c r="L41" s="25"/>
      <c r="M41" s="25"/>
      <c r="N41" s="25"/>
      <c r="O41" s="2"/>
      <c r="P41" s="2"/>
      <c r="Q41" s="2"/>
      <c r="R41" s="2"/>
      <c r="S41" s="2"/>
    </row>
    <row r="42" spans="1:26" s="6" customFormat="1" x14ac:dyDescent="0.25">
      <c r="A42" s="11" t="str">
        <f>'Resumo (2)'!A41</f>
        <v>Total Estagiários = 4</v>
      </c>
      <c r="B42" s="13"/>
      <c r="C42" s="26">
        <f t="shared" ref="C42:N42" si="2">SUM(C6:C41)</f>
        <v>164814.77999999997</v>
      </c>
      <c r="D42" s="26">
        <f t="shared" si="2"/>
        <v>4700.76</v>
      </c>
      <c r="E42" s="26">
        <f t="shared" si="2"/>
        <v>306.59999999999991</v>
      </c>
      <c r="F42" s="26">
        <f t="shared" si="2"/>
        <v>3081.01</v>
      </c>
      <c r="G42" s="26">
        <f t="shared" si="2"/>
        <v>0</v>
      </c>
      <c r="H42" s="26">
        <f t="shared" si="2"/>
        <v>0</v>
      </c>
      <c r="I42" s="26">
        <f t="shared" si="2"/>
        <v>364</v>
      </c>
      <c r="J42" s="26">
        <f t="shared" si="2"/>
        <v>280</v>
      </c>
      <c r="K42" s="26">
        <f t="shared" si="2"/>
        <v>173547.14999999997</v>
      </c>
      <c r="L42" s="26">
        <f t="shared" si="2"/>
        <v>12357.78</v>
      </c>
      <c r="M42" s="26">
        <f t="shared" si="2"/>
        <v>2541.5999999999995</v>
      </c>
      <c r="N42" s="26">
        <f t="shared" si="2"/>
        <v>18655.180000000004</v>
      </c>
    </row>
    <row r="43" spans="1:26" s="6" customFormat="1" x14ac:dyDescent="0.25">
      <c r="A43" s="14" t="str">
        <f>'Resumo (2)'!A42</f>
        <v>¹ Empregada a disposição do CAU disponibilizada pelo DEINFRA. O Salário pago a empregada foi de R$ 3.143,48 a diferença refere-se ao reembolso ao DEINFRA</v>
      </c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6" x14ac:dyDescent="0.25">
      <c r="A44" s="14" t="str">
        <f>'Resumo (2)'!A43</f>
        <v>² Empregado a disposição do CAU disponibilizada pelo DEINFRA. O Salário pago a empregada foi de R$ 4.097,85 a diferença refere-se ao reembolso ao DEINFRA</v>
      </c>
      <c r="L44" s="2"/>
      <c r="M44" s="2"/>
      <c r="N44" s="2"/>
    </row>
    <row r="45" spans="1:26" x14ac:dyDescent="0.25">
      <c r="A45" s="14"/>
      <c r="L45" s="2"/>
      <c r="M45" s="2"/>
      <c r="N45" s="2"/>
    </row>
    <row r="46" spans="1:26" x14ac:dyDescent="0.25">
      <c r="C46" s="2"/>
      <c r="D46" s="2"/>
      <c r="E46" s="2"/>
      <c r="I46" s="3"/>
      <c r="J46" s="3"/>
      <c r="L46" s="3"/>
      <c r="M46" s="4"/>
      <c r="P46" s="3"/>
      <c r="S46" s="5"/>
      <c r="T46" s="3"/>
      <c r="U46" s="3"/>
      <c r="V46" s="3"/>
    </row>
    <row r="47" spans="1:26" ht="15" customHeight="1" x14ac:dyDescent="0.25">
      <c r="A47" s="45" t="s">
        <v>0</v>
      </c>
      <c r="B47" s="45" t="s">
        <v>7</v>
      </c>
      <c r="C47" s="36" t="s">
        <v>60</v>
      </c>
      <c r="D47" s="37"/>
      <c r="E47" s="37"/>
      <c r="F47" s="37"/>
      <c r="G47" s="37"/>
      <c r="H47" s="37"/>
      <c r="I47" s="37"/>
      <c r="J47" s="44"/>
      <c r="K47" s="42" t="s">
        <v>110</v>
      </c>
      <c r="L47" s="35" t="s">
        <v>65</v>
      </c>
      <c r="M47" s="35"/>
      <c r="P47" s="3"/>
      <c r="S47" s="5"/>
      <c r="T47" s="3"/>
      <c r="U47" s="3"/>
      <c r="V47" s="3"/>
    </row>
    <row r="48" spans="1:26" ht="15" customHeight="1" x14ac:dyDescent="0.25">
      <c r="A48" s="45"/>
      <c r="B48" s="45"/>
      <c r="C48" s="35" t="s">
        <v>1</v>
      </c>
      <c r="D48" s="35" t="s">
        <v>2</v>
      </c>
      <c r="E48" s="35" t="s">
        <v>63</v>
      </c>
      <c r="F48" s="46" t="s">
        <v>116</v>
      </c>
      <c r="G48" s="35" t="s">
        <v>61</v>
      </c>
      <c r="H48" s="35" t="s">
        <v>104</v>
      </c>
      <c r="I48" s="36" t="s">
        <v>67</v>
      </c>
      <c r="J48" s="44"/>
      <c r="K48" s="49"/>
      <c r="L48" s="35" t="s">
        <v>66</v>
      </c>
      <c r="M48" s="35" t="s">
        <v>84</v>
      </c>
      <c r="N48" s="2"/>
      <c r="O48" s="2"/>
      <c r="P48" s="3"/>
      <c r="T48" s="3"/>
      <c r="U48" s="3"/>
      <c r="V48" s="3"/>
      <c r="W48" s="3"/>
    </row>
    <row r="49" spans="1:23" ht="30" x14ac:dyDescent="0.25">
      <c r="A49" s="45"/>
      <c r="B49" s="45"/>
      <c r="C49" s="35"/>
      <c r="D49" s="35"/>
      <c r="E49" s="35"/>
      <c r="F49" s="46"/>
      <c r="G49" s="35"/>
      <c r="H49" s="35"/>
      <c r="I49" s="22" t="s">
        <v>76</v>
      </c>
      <c r="J49" s="22" t="s">
        <v>75</v>
      </c>
      <c r="K49" s="43"/>
      <c r="L49" s="35"/>
      <c r="M49" s="35"/>
      <c r="N49" s="2"/>
      <c r="O49" s="2"/>
      <c r="P49" s="3"/>
      <c r="T49" s="3"/>
      <c r="U49" s="3"/>
      <c r="V49" s="3"/>
      <c r="W49" s="3"/>
    </row>
    <row r="50" spans="1:23" x14ac:dyDescent="0.25">
      <c r="A50" s="7" t="str">
        <f>'Resumo (2)'!A5</f>
        <v>Alexandre Junckes Jacques</v>
      </c>
      <c r="B50" s="19" t="str">
        <f>'Resumo (2)'!B5</f>
        <v>Gerente  Administrativo</v>
      </c>
      <c r="C50" s="25">
        <f>'Resumo (2)'!O5</f>
        <v>570.88</v>
      </c>
      <c r="D50" s="25">
        <f>'Resumo (2)'!P5</f>
        <v>1574.22</v>
      </c>
      <c r="E50" s="25">
        <f>'Resumo (2)'!Q5</f>
        <v>0</v>
      </c>
      <c r="F50" s="25">
        <f>'Resumo (2)'!R5</f>
        <v>62.042000000000002</v>
      </c>
      <c r="G50" s="25">
        <f>'Resumo (2)'!S5</f>
        <v>0</v>
      </c>
      <c r="H50" s="25">
        <f>'Resumo (2)'!T5</f>
        <v>0</v>
      </c>
      <c r="I50" s="25">
        <f>'Resumo (2)'!U5</f>
        <v>96.46</v>
      </c>
      <c r="J50" s="25">
        <f>'Resumo (2)'!V5</f>
        <v>30.09</v>
      </c>
      <c r="K50" s="26">
        <f t="shared" ref="K50:K61" si="3">SUM(C50:J50)</f>
        <v>2333.692</v>
      </c>
      <c r="L50" s="25">
        <f>'Resumo (2)'!X5</f>
        <v>0</v>
      </c>
      <c r="M50" s="25">
        <f>K6-K50-L50</f>
        <v>7312.5179999999991</v>
      </c>
      <c r="N50" s="2"/>
      <c r="O50" s="2"/>
      <c r="P50" s="3"/>
      <c r="T50" s="3"/>
      <c r="U50" s="3"/>
      <c r="V50" s="3"/>
      <c r="W50" s="3"/>
    </row>
    <row r="51" spans="1:23" x14ac:dyDescent="0.25">
      <c r="A51" s="7" t="str">
        <f>'Resumo (2)'!A6</f>
        <v>Andrea Beatriz Fritz Bueno</v>
      </c>
      <c r="B51" s="19" t="str">
        <f>'Resumo (2)'!B6</f>
        <v>Assistente Técnico I</v>
      </c>
      <c r="C51" s="25">
        <f>'Resumo (2)'!O6</f>
        <v>209.83</v>
      </c>
      <c r="D51" s="25">
        <f>'Resumo (2)'!P6</f>
        <v>16.32</v>
      </c>
      <c r="E51" s="25">
        <f>'Resumo (2)'!Q6</f>
        <v>0</v>
      </c>
      <c r="F51" s="25">
        <f>'Resumo (2)'!R6</f>
        <v>0</v>
      </c>
      <c r="G51" s="25">
        <f>'Resumo (2)'!S6</f>
        <v>2.92</v>
      </c>
      <c r="H51" s="25">
        <f>'Resumo (2)'!T6</f>
        <v>0</v>
      </c>
      <c r="I51" s="25">
        <f>'Resumo (2)'!U6</f>
        <v>23.34</v>
      </c>
      <c r="J51" s="25">
        <f>'Resumo (2)'!V6</f>
        <v>30.09</v>
      </c>
      <c r="K51" s="26">
        <f t="shared" si="3"/>
        <v>282.5</v>
      </c>
      <c r="L51" s="25">
        <f>'Resumo (2)'!X6</f>
        <v>0</v>
      </c>
      <c r="M51" s="25">
        <f>K7-K51-L51</f>
        <v>2051.87</v>
      </c>
      <c r="N51" s="2"/>
      <c r="O51" s="2"/>
      <c r="P51" s="3"/>
      <c r="T51" s="3"/>
      <c r="U51" s="3"/>
      <c r="V51" s="3"/>
      <c r="W51" s="3"/>
    </row>
    <row r="52" spans="1:23" x14ac:dyDescent="0.25">
      <c r="A52" s="7" t="str">
        <f>'Resumo (2)'!A7</f>
        <v>Bárbhara Veloso Beppler</v>
      </c>
      <c r="B52" s="19" t="str">
        <f>'Resumo (2)'!B7</f>
        <v>Assistente Técnico I</v>
      </c>
      <c r="C52" s="25">
        <f>'Resumo (2)'!O7</f>
        <v>159.32</v>
      </c>
      <c r="D52" s="25">
        <f>'Resumo (2)'!P7</f>
        <v>0</v>
      </c>
      <c r="E52" s="25">
        <f>'Resumo (2)'!Q7</f>
        <v>0</v>
      </c>
      <c r="F52" s="25">
        <f>'Resumo (2)'!R7</f>
        <v>150.48599999999999</v>
      </c>
      <c r="G52" s="25">
        <f>'Resumo (2)'!S7</f>
        <v>564.14</v>
      </c>
      <c r="H52" s="25">
        <f>'Resumo (2)'!T7</f>
        <v>0</v>
      </c>
      <c r="I52" s="25">
        <f>'Resumo (2)'!U7</f>
        <v>23.34</v>
      </c>
      <c r="J52" s="25">
        <f>'Resumo (2)'!V7</f>
        <v>30.09</v>
      </c>
      <c r="K52" s="26">
        <f t="shared" si="3"/>
        <v>927.37599999999998</v>
      </c>
      <c r="L52" s="25">
        <f>'Resumo (2)'!X7</f>
        <v>0</v>
      </c>
      <c r="M52" s="25">
        <f>K8-K52-L52</f>
        <v>1406.9939999999999</v>
      </c>
      <c r="N52" s="2"/>
      <c r="O52" s="2"/>
      <c r="P52" s="3"/>
      <c r="T52" s="3"/>
      <c r="U52" s="3"/>
      <c r="V52" s="3"/>
      <c r="W52" s="3"/>
    </row>
    <row r="53" spans="1:23" x14ac:dyDescent="0.25">
      <c r="A53" s="7" t="str">
        <f>'Resumo (2)'!A8</f>
        <v>Bruna Porto Martins</v>
      </c>
      <c r="B53" s="19" t="str">
        <f>'Resumo (2)'!B8</f>
        <v>Secretária II</v>
      </c>
      <c r="C53" s="25">
        <f>'Resumo (2)'!O8</f>
        <v>333.95</v>
      </c>
      <c r="D53" s="25">
        <f>'Resumo (2)'!P8</f>
        <v>59.85</v>
      </c>
      <c r="E53" s="25">
        <f>'Resumo (2)'!Q8</f>
        <v>18.399999999999999</v>
      </c>
      <c r="F53" s="25">
        <f>'Resumo (2)'!R8</f>
        <v>262.30600000000004</v>
      </c>
      <c r="G53" s="25">
        <f>'Resumo (2)'!S8</f>
        <v>0</v>
      </c>
      <c r="H53" s="25">
        <f>'Resumo (2)'!T8</f>
        <v>0</v>
      </c>
      <c r="I53" s="25">
        <f>'Resumo (2)'!U8</f>
        <v>30.16</v>
      </c>
      <c r="J53" s="25">
        <f>'Resumo (2)'!V8</f>
        <v>30.09</v>
      </c>
      <c r="K53" s="26">
        <f t="shared" si="3"/>
        <v>734.75600000000009</v>
      </c>
      <c r="L53" s="25">
        <f>'Resumo (2)'!X8</f>
        <v>0</v>
      </c>
      <c r="M53" s="25">
        <f>K9-K53-L53</f>
        <v>2301.1939999999995</v>
      </c>
      <c r="N53" s="2"/>
      <c r="O53" s="2"/>
      <c r="P53" s="3"/>
      <c r="T53" s="3"/>
      <c r="U53" s="3"/>
      <c r="V53" s="3"/>
      <c r="W53" s="3"/>
    </row>
    <row r="54" spans="1:23" x14ac:dyDescent="0.25">
      <c r="A54" s="7" t="str">
        <f>'Resumo (2)'!A9</f>
        <v>Carmen Eugência Alvarez Patron</v>
      </c>
      <c r="B54" s="19" t="str">
        <f>'Resumo (2)'!B9</f>
        <v>Arquiteta Fiscal II</v>
      </c>
      <c r="C54" s="25">
        <f>'Resumo (2)'!O9</f>
        <v>570.88</v>
      </c>
      <c r="D54" s="25">
        <f>'Resumo (2)'!P9</f>
        <v>957.84</v>
      </c>
      <c r="E54" s="25">
        <f>'Resumo (2)'!Q9</f>
        <v>18.399999999999999</v>
      </c>
      <c r="F54" s="25">
        <f>'Resumo (2)'!R9</f>
        <v>67.006</v>
      </c>
      <c r="G54" s="25">
        <f>'Resumo (2)'!S9</f>
        <v>0</v>
      </c>
      <c r="H54" s="25">
        <f>'Resumo (2)'!T9</f>
        <v>0</v>
      </c>
      <c r="I54" s="25">
        <f>'Resumo (2)'!U9</f>
        <v>71.72</v>
      </c>
      <c r="J54" s="25">
        <f>'Resumo (2)'!V9</f>
        <v>30.09</v>
      </c>
      <c r="K54" s="26">
        <f t="shared" si="3"/>
        <v>1715.9360000000001</v>
      </c>
      <c r="L54" s="25">
        <f>'Resumo (2)'!X9</f>
        <v>0</v>
      </c>
      <c r="M54" s="25">
        <f>K10-K54-L54</f>
        <v>5499.2939999999999</v>
      </c>
      <c r="N54" s="2"/>
      <c r="O54" s="2"/>
      <c r="P54" s="3"/>
      <c r="T54" s="3"/>
      <c r="U54" s="3"/>
      <c r="V54" s="3"/>
      <c r="W54" s="3"/>
    </row>
    <row r="55" spans="1:23" x14ac:dyDescent="0.25">
      <c r="A55" s="7" t="str">
        <f>'Resumo (2)'!A10</f>
        <v>Deireal Zandomeneco Junior</v>
      </c>
      <c r="B55" s="19" t="str">
        <f>'Resumo (2)'!B10</f>
        <v>Analista Financeiro II</v>
      </c>
      <c r="C55" s="25">
        <f>'Resumo (2)'!O10</f>
        <v>432.9</v>
      </c>
      <c r="D55" s="25">
        <f>'Resumo (2)'!P10</f>
        <v>170.59</v>
      </c>
      <c r="E55" s="25">
        <f>'Resumo (2)'!Q10</f>
        <v>18.399999999999999</v>
      </c>
      <c r="F55" s="25">
        <f>'Resumo (2)'!R10</f>
        <v>29.291999999999998</v>
      </c>
      <c r="G55" s="25">
        <f>'Resumo (2)'!S10</f>
        <v>0</v>
      </c>
      <c r="H55" s="25">
        <f>'Resumo (2)'!T10</f>
        <v>0</v>
      </c>
      <c r="I55" s="25">
        <f>'Resumo (2)'!U10</f>
        <v>0</v>
      </c>
      <c r="J55" s="25">
        <f>'Resumo (2)'!V10</f>
        <v>30.09</v>
      </c>
      <c r="K55" s="26">
        <f t="shared" si="3"/>
        <v>681.27200000000005</v>
      </c>
      <c r="L55" s="25">
        <f>'Resumo (2)'!X10</f>
        <v>0</v>
      </c>
      <c r="M55" s="25">
        <f>K11-K55-L55</f>
        <v>3254.2580000000003</v>
      </c>
      <c r="N55" s="2"/>
      <c r="O55" s="2"/>
      <c r="P55" s="3"/>
      <c r="T55" s="3"/>
      <c r="U55" s="3"/>
      <c r="V55" s="3"/>
      <c r="W55" s="3"/>
    </row>
    <row r="56" spans="1:23" x14ac:dyDescent="0.25">
      <c r="A56" s="7" t="str">
        <f>'Resumo (2)'!A11</f>
        <v>Edna Lealcy Goulart Ferreira</v>
      </c>
      <c r="B56" s="19" t="str">
        <f>'Resumo (2)'!B11</f>
        <v>Analista Administrativo I</v>
      </c>
      <c r="C56" s="25">
        <f>'Resumo (2)'!O11</f>
        <v>428.47</v>
      </c>
      <c r="D56" s="25">
        <f>'Resumo (2)'!P11</f>
        <v>136.77000000000001</v>
      </c>
      <c r="E56" s="25">
        <f>'Resumo (2)'!Q11</f>
        <v>0</v>
      </c>
      <c r="F56" s="25">
        <f>'Resumo (2)'!R11</f>
        <v>46.531499999999994</v>
      </c>
      <c r="G56" s="25">
        <f>'Resumo (2)'!S11</f>
        <v>13.5</v>
      </c>
      <c r="H56" s="25">
        <f>'Resumo (2)'!T11</f>
        <v>0</v>
      </c>
      <c r="I56" s="25">
        <f>'Resumo (2)'!U11</f>
        <v>38.58</v>
      </c>
      <c r="J56" s="25">
        <f>'Resumo (2)'!V11</f>
        <v>30.09</v>
      </c>
      <c r="K56" s="26">
        <f t="shared" si="3"/>
        <v>693.94150000000013</v>
      </c>
      <c r="L56" s="25">
        <f>'Resumo (2)'!X11</f>
        <v>0</v>
      </c>
      <c r="M56" s="25">
        <f>K12-K56-L56</f>
        <v>3214.7685000000001</v>
      </c>
      <c r="N56" s="2"/>
      <c r="O56" s="2"/>
      <c r="P56" s="3"/>
      <c r="T56" s="3"/>
      <c r="U56" s="3"/>
      <c r="V56" s="3"/>
      <c r="W56" s="3"/>
    </row>
    <row r="57" spans="1:23" x14ac:dyDescent="0.25">
      <c r="A57" s="7" t="str">
        <f>'Resumo (2)'!A12</f>
        <v>Eduardo Amauri de Espindola</v>
      </c>
      <c r="B57" s="19" t="str">
        <f>'Resumo (2)'!B12</f>
        <v>Analista Jurídico I</v>
      </c>
      <c r="C57" s="25">
        <f>'Resumo (2)'!O12</f>
        <v>570.88</v>
      </c>
      <c r="D57" s="25">
        <f>'Resumo (2)'!P12</f>
        <v>626.73</v>
      </c>
      <c r="E57" s="25">
        <f>'Resumo (2)'!Q12</f>
        <v>0</v>
      </c>
      <c r="F57" s="25">
        <f>'Resumo (2)'!R12</f>
        <v>0</v>
      </c>
      <c r="G57" s="25">
        <f>'Resumo (2)'!S12</f>
        <v>0</v>
      </c>
      <c r="H57" s="25">
        <f>'Resumo (2)'!T12</f>
        <v>0</v>
      </c>
      <c r="I57" s="25">
        <f>'Resumo (2)'!U12</f>
        <v>0</v>
      </c>
      <c r="J57" s="25">
        <f>'Resumo (2)'!V12</f>
        <v>30.09</v>
      </c>
      <c r="K57" s="26">
        <f t="shared" si="3"/>
        <v>1227.7</v>
      </c>
      <c r="L57" s="25">
        <f>'Resumo (2)'!X12</f>
        <v>0</v>
      </c>
      <c r="M57" s="25">
        <f>K13-K57-L57</f>
        <v>4783.5</v>
      </c>
      <c r="N57" s="2"/>
      <c r="O57" s="2"/>
      <c r="P57" s="3"/>
      <c r="T57" s="3"/>
      <c r="U57" s="3"/>
      <c r="V57" s="3"/>
      <c r="W57" s="3"/>
    </row>
    <row r="58" spans="1:23" x14ac:dyDescent="0.25">
      <c r="A58" s="7" t="str">
        <f>'Resumo (2)'!A13</f>
        <v>Felipe Wagner da Silva</v>
      </c>
      <c r="B58" s="19" t="str">
        <f>'Resumo (2)'!B13</f>
        <v>Assistente Técnico I</v>
      </c>
      <c r="C58" s="25">
        <f>'Resumo (2)'!O13</f>
        <v>210.36</v>
      </c>
      <c r="D58" s="25">
        <f>'Resumo (2)'!P13</f>
        <v>16.73</v>
      </c>
      <c r="E58" s="25">
        <f>'Resumo (2)'!Q13</f>
        <v>18.399999999999999</v>
      </c>
      <c r="F58" s="25">
        <f>'Resumo (2)'!R13</f>
        <v>19.528000000000002</v>
      </c>
      <c r="G58" s="25">
        <f>'Resumo (2)'!S13</f>
        <v>43.65</v>
      </c>
      <c r="H58" s="25">
        <f>'Resumo (2)'!T13</f>
        <v>0</v>
      </c>
      <c r="I58" s="25">
        <f>'Resumo (2)'!U13</f>
        <v>23.81</v>
      </c>
      <c r="J58" s="25">
        <f>'Resumo (2)'!V13</f>
        <v>30.09</v>
      </c>
      <c r="K58" s="28">
        <f t="shared" si="3"/>
        <v>362.56799999999998</v>
      </c>
      <c r="L58" s="25">
        <f>'Resumo (2)'!X13</f>
        <v>0</v>
      </c>
      <c r="M58" s="25">
        <f>K14-K58-L58</f>
        <v>2018.492</v>
      </c>
      <c r="N58" s="2"/>
      <c r="O58" s="2"/>
      <c r="P58" s="3"/>
      <c r="T58" s="3"/>
      <c r="U58" s="3"/>
      <c r="V58" s="3"/>
      <c r="W58" s="3"/>
    </row>
    <row r="59" spans="1:23" x14ac:dyDescent="0.25">
      <c r="A59" s="7" t="str">
        <f>'Resumo (2)'!A14</f>
        <v>Fernanda Maria Menezes¹</v>
      </c>
      <c r="B59" s="19" t="str">
        <f>'Resumo (2)'!B14</f>
        <v>Gerente Técnica</v>
      </c>
      <c r="C59" s="25">
        <f>'Resumo (2)'!O14</f>
        <v>0</v>
      </c>
      <c r="D59" s="25">
        <f>'Resumo (2)'!P14</f>
        <v>0</v>
      </c>
      <c r="E59" s="25">
        <f>'Resumo (2)'!Q14</f>
        <v>0</v>
      </c>
      <c r="F59" s="25">
        <f>'Resumo (2)'!R14</f>
        <v>0</v>
      </c>
      <c r="G59" s="25">
        <f>'Resumo (2)'!S14</f>
        <v>0</v>
      </c>
      <c r="H59" s="25">
        <f>'Resumo (2)'!T14</f>
        <v>1280</v>
      </c>
      <c r="I59" s="25">
        <f>'Resumo (2)'!U14</f>
        <v>0</v>
      </c>
      <c r="J59" s="25">
        <f>'Resumo (2)'!V14</f>
        <v>30.09</v>
      </c>
      <c r="K59" s="26">
        <f t="shared" si="3"/>
        <v>1310.0899999999999</v>
      </c>
      <c r="L59" s="25">
        <f>'Resumo (2)'!X14</f>
        <v>0</v>
      </c>
      <c r="M59" s="25">
        <f>K15-K59-L59</f>
        <v>8336.119999999999</v>
      </c>
      <c r="N59" s="2"/>
      <c r="O59" s="2"/>
      <c r="P59" s="3"/>
      <c r="T59" s="3"/>
      <c r="U59" s="3"/>
      <c r="V59" s="3"/>
      <c r="W59" s="3"/>
    </row>
    <row r="60" spans="1:23" x14ac:dyDescent="0.25">
      <c r="A60" s="7" t="str">
        <f>'Resumo (2)'!A15</f>
        <v>Filipe Lima Rockenbach</v>
      </c>
      <c r="B60" s="19" t="str">
        <f>'Resumo (2)'!B15</f>
        <v>Gerente Financeiro</v>
      </c>
      <c r="C60" s="25">
        <f>'Resumo (2)'!O15</f>
        <v>570.88</v>
      </c>
      <c r="D60" s="25">
        <f>'Resumo (2)'!P15</f>
        <v>1626.36</v>
      </c>
      <c r="E60" s="25">
        <f>'Resumo (2)'!Q15</f>
        <v>0</v>
      </c>
      <c r="F60" s="25">
        <f>'Resumo (2)'!R15</f>
        <v>71.540000000000006</v>
      </c>
      <c r="G60" s="25">
        <f>'Resumo (2)'!S15</f>
        <v>0</v>
      </c>
      <c r="H60" s="25">
        <f>'Resumo (2)'!T15</f>
        <v>0</v>
      </c>
      <c r="I60" s="25">
        <f>'Resumo (2)'!U15</f>
        <v>0</v>
      </c>
      <c r="J60" s="25">
        <f>'Resumo (2)'!V15</f>
        <v>30.09</v>
      </c>
      <c r="K60" s="26">
        <f t="shared" si="3"/>
        <v>2298.87</v>
      </c>
      <c r="L60" s="25">
        <f>'Resumo (2)'!X15</f>
        <v>0</v>
      </c>
      <c r="M60" s="25">
        <f>K16-K60-L60</f>
        <v>7347.3399999999992</v>
      </c>
      <c r="N60" s="2"/>
      <c r="O60" s="2"/>
      <c r="P60" s="3"/>
      <c r="T60" s="3"/>
      <c r="U60" s="3"/>
      <c r="V60" s="3"/>
      <c r="W60" s="3"/>
    </row>
    <row r="61" spans="1:23" x14ac:dyDescent="0.25">
      <c r="A61" s="7" t="str">
        <f>'Resumo (2)'!A16</f>
        <v>Franciani Rosalia Rigoni</v>
      </c>
      <c r="B61" s="19" t="str">
        <f>'Resumo (2)'!B16</f>
        <v>Coordenador Técnico</v>
      </c>
      <c r="C61" s="25">
        <f>'Resumo (2)'!O16</f>
        <v>570.88</v>
      </c>
      <c r="D61" s="25">
        <f>'Resumo (2)'!P16</f>
        <v>1487.57</v>
      </c>
      <c r="E61" s="25">
        <f>'Resumo (2)'!Q16</f>
        <v>0</v>
      </c>
      <c r="F61" s="25">
        <f>'Resumo (2)'!R16</f>
        <v>58.583999999999996</v>
      </c>
      <c r="G61" s="25">
        <f>'Resumo (2)'!S16</f>
        <v>0</v>
      </c>
      <c r="H61" s="25">
        <f>'Resumo (2)'!T16</f>
        <v>0</v>
      </c>
      <c r="I61" s="25">
        <f>'Resumo (2)'!U16</f>
        <v>0</v>
      </c>
      <c r="J61" s="25">
        <f>'Resumo (2)'!V16</f>
        <v>30.09</v>
      </c>
      <c r="K61" s="26">
        <f t="shared" si="3"/>
        <v>2147.1239999999998</v>
      </c>
      <c r="L61" s="25">
        <f>'Resumo (2)'!X16</f>
        <v>0</v>
      </c>
      <c r="M61" s="25">
        <f>K17-K61-L61</f>
        <v>6994.405999999999</v>
      </c>
      <c r="N61" s="2"/>
      <c r="O61" s="2"/>
      <c r="P61" s="3"/>
      <c r="T61" s="3"/>
      <c r="U61" s="3"/>
      <c r="V61" s="3"/>
      <c r="W61" s="3"/>
    </row>
    <row r="62" spans="1:23" x14ac:dyDescent="0.25">
      <c r="A62" s="7" t="str">
        <f>'Resumo (2)'!A17</f>
        <v>Guilherme Ribeiro Pereira</v>
      </c>
      <c r="B62" s="19" t="str">
        <f>'Resumo (2)'!B17</f>
        <v>Estagiário Designer</v>
      </c>
      <c r="C62" s="25">
        <f>'Resumo (2)'!O17</f>
        <v>0</v>
      </c>
      <c r="D62" s="25">
        <f>'Resumo (2)'!P17</f>
        <v>0</v>
      </c>
      <c r="E62" s="25">
        <f>'Resumo (2)'!Q17</f>
        <v>0</v>
      </c>
      <c r="F62" s="25">
        <f>'Resumo (2)'!R17</f>
        <v>0</v>
      </c>
      <c r="G62" s="25">
        <f>'Resumo (2)'!S17</f>
        <v>0</v>
      </c>
      <c r="H62" s="25">
        <f>'Resumo (2)'!T17</f>
        <v>0</v>
      </c>
      <c r="I62" s="25">
        <f>'Resumo (2)'!U17</f>
        <v>0</v>
      </c>
      <c r="J62" s="25">
        <f>'Resumo (2)'!V17</f>
        <v>0</v>
      </c>
      <c r="K62" s="26">
        <f t="shared" ref="K62:K63" si="4">SUM(C62:J62)</f>
        <v>0</v>
      </c>
      <c r="L62" s="25">
        <f>'Resumo (2)'!X17</f>
        <v>0</v>
      </c>
      <c r="M62" s="25">
        <f>K18-K62-L62</f>
        <v>770</v>
      </c>
      <c r="N62" s="2"/>
      <c r="O62" s="2"/>
      <c r="P62" s="3"/>
      <c r="T62" s="3"/>
      <c r="U62" s="3"/>
      <c r="V62" s="3"/>
      <c r="W62" s="3"/>
    </row>
    <row r="63" spans="1:23" x14ac:dyDescent="0.25">
      <c r="A63" s="7" t="str">
        <f>'Resumo (2)'!A18</f>
        <v>Isabel Leal Marcon Leonetti</v>
      </c>
      <c r="B63" s="19" t="str">
        <f>'Resumo (2)'!B18</f>
        <v>Procuradora Geral</v>
      </c>
      <c r="C63" s="25">
        <f>'Resumo (2)'!O18</f>
        <v>570.88</v>
      </c>
      <c r="D63" s="25">
        <f>'Resumo (2)'!P18</f>
        <v>1626.36</v>
      </c>
      <c r="E63" s="25">
        <f>'Resumo (2)'!Q18</f>
        <v>0</v>
      </c>
      <c r="F63" s="25">
        <f>'Resumo (2)'!R18</f>
        <v>78.7</v>
      </c>
      <c r="G63" s="25">
        <f>'Resumo (2)'!S18</f>
        <v>0</v>
      </c>
      <c r="H63" s="25">
        <f>'Resumo (2)'!T18</f>
        <v>0</v>
      </c>
      <c r="I63" s="25">
        <f>'Resumo (2)'!U18</f>
        <v>0</v>
      </c>
      <c r="J63" s="25">
        <f>'Resumo (2)'!V18</f>
        <v>30.09</v>
      </c>
      <c r="K63" s="26">
        <f t="shared" si="4"/>
        <v>2306.0299999999997</v>
      </c>
      <c r="L63" s="25">
        <f>'Resumo (2)'!X18</f>
        <v>0</v>
      </c>
      <c r="M63" s="25">
        <f>K19-K63-L63</f>
        <v>7340.1799999999994</v>
      </c>
      <c r="N63" s="2"/>
      <c r="O63" s="2"/>
      <c r="P63" s="3"/>
      <c r="T63" s="3"/>
      <c r="U63" s="3"/>
      <c r="V63" s="3"/>
      <c r="W63" s="3"/>
    </row>
    <row r="64" spans="1:23" x14ac:dyDescent="0.25">
      <c r="A64" s="7" t="str">
        <f>'Resumo (2)'!A19</f>
        <v>Isabella Pereira de Sousa</v>
      </c>
      <c r="B64" s="19" t="str">
        <f>'Resumo (2)'!B19</f>
        <v>Assistente Administrativo I</v>
      </c>
      <c r="C64" s="25">
        <f>'Resumo (2)'!O19</f>
        <v>212.44</v>
      </c>
      <c r="D64" s="25">
        <f>'Resumo (2)'!P19</f>
        <v>18.3</v>
      </c>
      <c r="E64" s="25">
        <f>'Resumo (2)'!Q19</f>
        <v>0</v>
      </c>
      <c r="F64" s="25">
        <f>'Resumo (2)'!R19</f>
        <v>15.039</v>
      </c>
      <c r="G64" s="25">
        <f>'Resumo (2)'!S19</f>
        <v>3.7</v>
      </c>
      <c r="H64" s="25">
        <f>'Resumo (2)'!T19</f>
        <v>0</v>
      </c>
      <c r="I64" s="25">
        <f>'Resumo (2)'!U19</f>
        <v>23.34</v>
      </c>
      <c r="J64" s="25">
        <f>'Resumo (2)'!V19</f>
        <v>30.09</v>
      </c>
      <c r="K64" s="26">
        <f t="shared" ref="K64:K69" si="5">SUM(C64:J64)</f>
        <v>302.90899999999993</v>
      </c>
      <c r="L64" s="25">
        <f>'Resumo (2)'!X19</f>
        <v>0</v>
      </c>
      <c r="M64" s="25">
        <f>K20-K64-L64</f>
        <v>2061.2509999999997</v>
      </c>
      <c r="N64" s="2"/>
      <c r="O64" s="2"/>
      <c r="P64" s="3"/>
      <c r="T64" s="3"/>
      <c r="U64" s="3"/>
      <c r="V64" s="3"/>
      <c r="W64" s="3"/>
    </row>
    <row r="65" spans="1:23" x14ac:dyDescent="0.25">
      <c r="A65" s="7" t="str">
        <f>'Resumo (2)'!A20</f>
        <v>Jaime Teixeira Chaves</v>
      </c>
      <c r="B65" s="19" t="str">
        <f>'Resumo (2)'!B20</f>
        <v>Gerente Geral</v>
      </c>
      <c r="C65" s="25">
        <f>'Resumo (2)'!O20</f>
        <v>570.88</v>
      </c>
      <c r="D65" s="25">
        <f>'Resumo (2)'!P20</f>
        <v>2382.69</v>
      </c>
      <c r="E65" s="25">
        <f>'Resumo (2)'!Q20</f>
        <v>0</v>
      </c>
      <c r="F65" s="25">
        <f>'Resumo (2)'!R20</f>
        <v>484.73</v>
      </c>
      <c r="G65" s="25">
        <f>'Resumo (2)'!S20</f>
        <v>0</v>
      </c>
      <c r="H65" s="25">
        <f>'Resumo (2)'!T20</f>
        <v>0</v>
      </c>
      <c r="I65" s="25">
        <f>'Resumo (2)'!U20</f>
        <v>0</v>
      </c>
      <c r="J65" s="25">
        <f>'Resumo (2)'!V20</f>
        <v>30.09</v>
      </c>
      <c r="K65" s="26">
        <f t="shared" si="5"/>
        <v>3468.3900000000003</v>
      </c>
      <c r="L65" s="25">
        <f>'Resumo (2)'!X20</f>
        <v>0</v>
      </c>
      <c r="M65" s="25">
        <f>K21-K65-L65</f>
        <v>9117.7200000000012</v>
      </c>
      <c r="N65" s="2"/>
      <c r="O65" s="2"/>
      <c r="P65" s="3"/>
      <c r="T65" s="3"/>
      <c r="U65" s="3"/>
      <c r="V65" s="3"/>
      <c r="W65" s="3"/>
    </row>
    <row r="66" spans="1:23" x14ac:dyDescent="0.25">
      <c r="A66" s="7" t="str">
        <f>'Resumo (2)'!A21</f>
        <v>Jaqueline Freitas Vilain</v>
      </c>
      <c r="B66" s="19" t="str">
        <f>'Resumo (2)'!B21</f>
        <v>Assistente Administrativo I</v>
      </c>
      <c r="C66" s="25">
        <f>'Resumo (2)'!O21</f>
        <v>209.25</v>
      </c>
      <c r="D66" s="25">
        <f>'Resumo (2)'!P21</f>
        <v>15.88</v>
      </c>
      <c r="E66" s="25">
        <f>'Resumo (2)'!Q21</f>
        <v>0</v>
      </c>
      <c r="F66" s="25">
        <f>'Resumo (2)'!R21</f>
        <v>0</v>
      </c>
      <c r="G66" s="25">
        <f>'Resumo (2)'!S21</f>
        <v>9.34</v>
      </c>
      <c r="H66" s="25">
        <f>'Resumo (2)'!T21</f>
        <v>0</v>
      </c>
      <c r="I66" s="25">
        <f>'Resumo (2)'!U21</f>
        <v>23.34</v>
      </c>
      <c r="J66" s="25">
        <f>'Resumo (2)'!V21</f>
        <v>30.09</v>
      </c>
      <c r="K66" s="26">
        <f t="shared" si="5"/>
        <v>287.89999999999998</v>
      </c>
      <c r="L66" s="25">
        <f>'Resumo (2)'!X21</f>
        <v>0</v>
      </c>
      <c r="M66" s="25">
        <f>K22-K66-L66</f>
        <v>2046.4699999999998</v>
      </c>
      <c r="N66" s="2"/>
      <c r="O66" s="2"/>
      <c r="P66" s="3"/>
      <c r="T66" s="3"/>
      <c r="U66" s="3"/>
      <c r="V66" s="3"/>
      <c r="W66" s="3"/>
    </row>
    <row r="67" spans="1:23" x14ac:dyDescent="0.25">
      <c r="A67" s="7" t="str">
        <f>'Resumo (2)'!A22</f>
        <v>Jessica Barbosa</v>
      </c>
      <c r="B67" s="19" t="str">
        <f>'Resumo (2)'!B22</f>
        <v>Estagiária Jornalismo</v>
      </c>
      <c r="C67" s="25">
        <f>'Resumo (2)'!O22</f>
        <v>0</v>
      </c>
      <c r="D67" s="25">
        <f>'Resumo (2)'!P22</f>
        <v>0</v>
      </c>
      <c r="E67" s="25">
        <f>'Resumo (2)'!Q22</f>
        <v>0</v>
      </c>
      <c r="F67" s="25">
        <f>'Resumo (2)'!R22</f>
        <v>0</v>
      </c>
      <c r="G67" s="25">
        <f>'Resumo (2)'!S22</f>
        <v>0</v>
      </c>
      <c r="H67" s="25">
        <f>'Resumo (2)'!T22</f>
        <v>0</v>
      </c>
      <c r="I67" s="25">
        <f>'Resumo (2)'!U22</f>
        <v>0</v>
      </c>
      <c r="J67" s="25">
        <f>'Resumo (2)'!V22</f>
        <v>0</v>
      </c>
      <c r="K67" s="26">
        <f t="shared" si="5"/>
        <v>0</v>
      </c>
      <c r="L67" s="25">
        <f>'Resumo (2)'!X22</f>
        <v>0</v>
      </c>
      <c r="M67" s="25">
        <f>K23-K67-L67</f>
        <v>770</v>
      </c>
      <c r="N67" s="2"/>
      <c r="O67" s="2"/>
      <c r="P67" s="3"/>
      <c r="T67" s="3"/>
      <c r="U67" s="3"/>
      <c r="V67" s="3"/>
      <c r="W67" s="3"/>
    </row>
    <row r="68" spans="1:23" x14ac:dyDescent="0.25">
      <c r="A68" s="7" t="str">
        <f>'Resumo (2)'!A23</f>
        <v>Lilian Laudina Caovilla</v>
      </c>
      <c r="B68" s="19" t="str">
        <f>'Resumo (2)'!B23</f>
        <v>Arquiteto Fiscal II</v>
      </c>
      <c r="C68" s="25">
        <f>'Resumo (2)'!O23</f>
        <v>570.88</v>
      </c>
      <c r="D68" s="25">
        <f>'Resumo (2)'!P23</f>
        <v>937.56</v>
      </c>
      <c r="E68" s="25">
        <f>'Resumo (2)'!Q23</f>
        <v>0</v>
      </c>
      <c r="F68" s="25">
        <f>'Resumo (2)'!R23</f>
        <v>47.692000000000007</v>
      </c>
      <c r="G68" s="25">
        <f>'Resumo (2)'!S23</f>
        <v>0</v>
      </c>
      <c r="H68" s="25">
        <f>'Resumo (2)'!T23</f>
        <v>874.08999999999992</v>
      </c>
      <c r="I68" s="25">
        <f>'Resumo (2)'!U23</f>
        <v>0</v>
      </c>
      <c r="J68" s="25">
        <f>'Resumo (2)'!V23</f>
        <v>30.09</v>
      </c>
      <c r="K68" s="26">
        <f t="shared" si="5"/>
        <v>2460.3119999999999</v>
      </c>
      <c r="L68" s="25">
        <f>'Resumo (2)'!X23</f>
        <v>0</v>
      </c>
      <c r="M68" s="25">
        <f>K24-K68-L68</f>
        <v>5255.9380000000001</v>
      </c>
      <c r="N68" s="2"/>
      <c r="O68" s="2"/>
      <c r="P68" s="3"/>
      <c r="T68" s="3"/>
      <c r="U68" s="3"/>
      <c r="V68" s="3"/>
      <c r="W68" s="3"/>
    </row>
    <row r="69" spans="1:23" x14ac:dyDescent="0.25">
      <c r="A69" s="7" t="str">
        <f>'Resumo (2)'!A24</f>
        <v>Lucas Henrique Gomes da Rocha</v>
      </c>
      <c r="B69" s="19" t="str">
        <f>'Resumo (2)'!B24</f>
        <v>Coordenador de TI</v>
      </c>
      <c r="C69" s="25">
        <f>'Resumo (2)'!O24</f>
        <v>570.88</v>
      </c>
      <c r="D69" s="25">
        <f>'Resumo (2)'!P24</f>
        <v>1016.09</v>
      </c>
      <c r="E69" s="25">
        <f>'Resumo (2)'!Q24</f>
        <v>0</v>
      </c>
      <c r="F69" s="25">
        <f>'Resumo (2)'!R24</f>
        <v>39.06</v>
      </c>
      <c r="G69" s="25">
        <f>'Resumo (2)'!S24</f>
        <v>0</v>
      </c>
      <c r="H69" s="25">
        <f>'Resumo (2)'!T24</f>
        <v>0</v>
      </c>
      <c r="I69" s="25">
        <f>'Resumo (2)'!U24</f>
        <v>0</v>
      </c>
      <c r="J69" s="25">
        <f>'Resumo (2)'!V24</f>
        <v>30.09</v>
      </c>
      <c r="K69" s="26">
        <f t="shared" si="5"/>
        <v>1656.12</v>
      </c>
      <c r="L69" s="25">
        <f>'Resumo (2)'!X24</f>
        <v>0</v>
      </c>
      <c r="M69" s="25">
        <f>K25-K69-L69</f>
        <v>5770.93</v>
      </c>
      <c r="N69" s="2"/>
      <c r="O69" s="2"/>
      <c r="P69" s="3"/>
      <c r="T69" s="3"/>
      <c r="U69" s="3"/>
      <c r="V69" s="3"/>
      <c r="W69" s="3"/>
    </row>
    <row r="70" spans="1:23" x14ac:dyDescent="0.25">
      <c r="A70" s="7" t="str">
        <f>'Resumo (2)'!A25</f>
        <v>Lucas Kuhnen Barni</v>
      </c>
      <c r="B70" s="19" t="str">
        <f>'Resumo (2)'!B25</f>
        <v>Estagiário Administração</v>
      </c>
      <c r="C70" s="25">
        <f>'Resumo (2)'!O25</f>
        <v>0</v>
      </c>
      <c r="D70" s="25">
        <f>'Resumo (2)'!P25</f>
        <v>0</v>
      </c>
      <c r="E70" s="25">
        <f>'Resumo (2)'!Q25</f>
        <v>0</v>
      </c>
      <c r="F70" s="25">
        <f>'Resumo (2)'!R25</f>
        <v>0</v>
      </c>
      <c r="G70" s="25">
        <f>'Resumo (2)'!S25</f>
        <v>0</v>
      </c>
      <c r="H70" s="25">
        <f>'Resumo (2)'!T25</f>
        <v>0</v>
      </c>
      <c r="I70" s="25">
        <f>'Resumo (2)'!U25</f>
        <v>0</v>
      </c>
      <c r="J70" s="25">
        <f>'Resumo (2)'!V25</f>
        <v>0</v>
      </c>
      <c r="K70" s="26">
        <v>0</v>
      </c>
      <c r="L70" s="25">
        <f>'Resumo (2)'!X25</f>
        <v>0</v>
      </c>
      <c r="M70" s="25">
        <f>K26-K70-L70</f>
        <v>770</v>
      </c>
      <c r="N70" s="2"/>
      <c r="O70" s="2"/>
      <c r="P70" s="3"/>
      <c r="T70" s="3"/>
      <c r="U70" s="3"/>
      <c r="V70" s="3"/>
      <c r="W70" s="3"/>
    </row>
    <row r="71" spans="1:23" x14ac:dyDescent="0.25">
      <c r="A71" s="7" t="str">
        <f>'Resumo (2)'!A26</f>
        <v>Luis Antônio Nunes</v>
      </c>
      <c r="B71" s="19" t="str">
        <f>'Resumo (2)'!B26</f>
        <v>Assistente de Comissões II</v>
      </c>
      <c r="C71" s="25">
        <f>'Resumo (2)'!O26</f>
        <v>213.28</v>
      </c>
      <c r="D71" s="25">
        <f>'Resumo (2)'!P26</f>
        <v>18.940000000000001</v>
      </c>
      <c r="E71" s="25">
        <f>'Resumo (2)'!Q26</f>
        <v>0</v>
      </c>
      <c r="F71" s="25">
        <f>'Resumo (2)'!R26</f>
        <v>19.528000000000002</v>
      </c>
      <c r="G71" s="25">
        <f>'Resumo (2)'!S26</f>
        <v>50.2</v>
      </c>
      <c r="H71" s="25">
        <f>'Resumo (2)'!T26</f>
        <v>0</v>
      </c>
      <c r="I71" s="25">
        <f>'Resumo (2)'!U26</f>
        <v>0</v>
      </c>
      <c r="J71" s="25">
        <f>'Resumo (2)'!V26</f>
        <v>30.09</v>
      </c>
      <c r="K71" s="26">
        <f t="shared" ref="K71:K79" si="6">SUM(C71:J71)</f>
        <v>332.03799999999995</v>
      </c>
      <c r="L71" s="25">
        <f>'Resumo (2)'!X26</f>
        <v>0</v>
      </c>
      <c r="M71" s="25">
        <f>K27-K71-L71</f>
        <v>2088.0320000000002</v>
      </c>
      <c r="N71" s="2"/>
      <c r="O71" s="2"/>
      <c r="P71" s="3"/>
      <c r="T71" s="3"/>
      <c r="U71" s="3"/>
      <c r="V71" s="3"/>
      <c r="W71" s="3"/>
    </row>
    <row r="72" spans="1:23" x14ac:dyDescent="0.25">
      <c r="A72" s="7" t="str">
        <f>'Resumo (2)'!A27</f>
        <v>Luiza Mecabo</v>
      </c>
      <c r="B72" s="19" t="str">
        <f>'Resumo (2)'!B27</f>
        <v>Assistente Técnico II</v>
      </c>
      <c r="C72" s="25">
        <f>'Resumo (2)'!O27</f>
        <v>211.08</v>
      </c>
      <c r="D72" s="25">
        <f>'Resumo (2)'!P27</f>
        <v>17.27</v>
      </c>
      <c r="E72" s="25">
        <f>'Resumo (2)'!Q27</f>
        <v>18.399999999999999</v>
      </c>
      <c r="F72" s="25">
        <f>'Resumo (2)'!R27</f>
        <v>26.233000000000001</v>
      </c>
      <c r="G72" s="25">
        <f>'Resumo (2)'!S27</f>
        <v>35.72</v>
      </c>
      <c r="H72" s="25">
        <f>'Resumo (2)'!T27</f>
        <v>0</v>
      </c>
      <c r="I72" s="25">
        <f>'Resumo (2)'!U27</f>
        <v>23.81</v>
      </c>
      <c r="J72" s="25">
        <f>'Resumo (2)'!V27</f>
        <v>30.09</v>
      </c>
      <c r="K72" s="26">
        <f t="shared" si="6"/>
        <v>362.60299999999995</v>
      </c>
      <c r="L72" s="25">
        <f>'Resumo (2)'!X27</f>
        <v>0</v>
      </c>
      <c r="M72" s="25">
        <f>K28-K72-L72</f>
        <v>2018.4569999999999</v>
      </c>
      <c r="N72" s="2"/>
      <c r="O72" s="2"/>
      <c r="P72" s="3"/>
      <c r="T72" s="3"/>
      <c r="U72" s="3"/>
      <c r="V72" s="3"/>
      <c r="W72" s="3"/>
    </row>
    <row r="73" spans="1:23" x14ac:dyDescent="0.25">
      <c r="A73" s="7" t="str">
        <f>'Resumo (2)'!A28</f>
        <v>Manuela Cavallazzi</v>
      </c>
      <c r="B73" s="19" t="str">
        <f>'Resumo (2)'!B28</f>
        <v>Analista Jurídico I</v>
      </c>
      <c r="C73" s="25">
        <f>'Resumo (2)'!O28</f>
        <v>570.88</v>
      </c>
      <c r="D73" s="25">
        <f>'Resumo (2)'!P28</f>
        <v>659.79</v>
      </c>
      <c r="E73" s="25">
        <f>'Resumo (2)'!Q28</f>
        <v>0</v>
      </c>
      <c r="F73" s="25">
        <f>'Resumo (2)'!R28</f>
        <v>52.47</v>
      </c>
      <c r="G73" s="25">
        <f>'Resumo (2)'!S28</f>
        <v>0</v>
      </c>
      <c r="H73" s="25">
        <f>'Resumo (2)'!T28</f>
        <v>0</v>
      </c>
      <c r="I73" s="25">
        <f>'Resumo (2)'!U28</f>
        <v>0</v>
      </c>
      <c r="J73" s="25">
        <f>'Resumo (2)'!V28</f>
        <v>30.09</v>
      </c>
      <c r="K73" s="26">
        <f t="shared" si="6"/>
        <v>1313.23</v>
      </c>
      <c r="L73" s="25">
        <f>'Resumo (2)'!X28</f>
        <v>0</v>
      </c>
      <c r="M73" s="25">
        <f>K29-K73-L73</f>
        <v>4818.2000000000007</v>
      </c>
      <c r="N73" s="2"/>
      <c r="O73" s="2"/>
      <c r="P73" s="3"/>
      <c r="T73" s="3"/>
      <c r="U73" s="3"/>
      <c r="V73" s="3"/>
      <c r="W73" s="3"/>
    </row>
    <row r="74" spans="1:23" x14ac:dyDescent="0.25">
      <c r="A74" s="7" t="str">
        <f>'Resumo (2)'!A29</f>
        <v>Maria Carolina Santiago</v>
      </c>
      <c r="B74" s="19" t="str">
        <f>'Resumo (2)'!B29</f>
        <v>Analista Compras, Contr. Lic. I</v>
      </c>
      <c r="C74" s="25">
        <f>'Resumo (2)'!O29</f>
        <v>423.63</v>
      </c>
      <c r="D74" s="25">
        <f>'Resumo (2)'!P29</f>
        <v>159.34</v>
      </c>
      <c r="E74" s="25">
        <f>'Resumo (2)'!Q29</f>
        <v>0</v>
      </c>
      <c r="F74" s="25">
        <f>'Resumo (2)'!R29</f>
        <v>29.291999999999998</v>
      </c>
      <c r="G74" s="25">
        <f>'Resumo (2)'!S29</f>
        <v>74.27</v>
      </c>
      <c r="H74" s="25">
        <f>'Resumo (2)'!T29</f>
        <v>0</v>
      </c>
      <c r="I74" s="25">
        <f>'Resumo (2)'!U29</f>
        <v>38.58</v>
      </c>
      <c r="J74" s="25">
        <f>'Resumo (2)'!V29</f>
        <v>30.09</v>
      </c>
      <c r="K74" s="26">
        <f t="shared" si="6"/>
        <v>755.20200000000011</v>
      </c>
      <c r="L74" s="25">
        <f>'Resumo (2)'!X29</f>
        <v>0</v>
      </c>
      <c r="M74" s="25">
        <f>K30-K74-L74</f>
        <v>3170.2979999999998</v>
      </c>
      <c r="N74" s="2"/>
      <c r="O74" s="2"/>
      <c r="P74" s="3"/>
      <c r="T74" s="3"/>
      <c r="U74" s="3"/>
      <c r="V74" s="3"/>
      <c r="W74" s="3"/>
    </row>
    <row r="75" spans="1:23" x14ac:dyDescent="0.25">
      <c r="A75" s="7" t="str">
        <f>'Resumo (2)'!A30</f>
        <v>Mayara Regina de Souza</v>
      </c>
      <c r="B75" s="19" t="str">
        <f>'Resumo (2)'!B30</f>
        <v>Arquiteto Fiscal II</v>
      </c>
      <c r="C75" s="25">
        <f>'Resumo (2)'!O30</f>
        <v>570.88</v>
      </c>
      <c r="D75" s="25">
        <f>'Resumo (2)'!P30</f>
        <v>922.3</v>
      </c>
      <c r="E75" s="25">
        <f>'Resumo (2)'!Q30</f>
        <v>0</v>
      </c>
      <c r="F75" s="25">
        <f>'Resumo (2)'!R30</f>
        <v>39.06</v>
      </c>
      <c r="G75" s="25">
        <f>'Resumo (2)'!S30</f>
        <v>78.3</v>
      </c>
      <c r="H75" s="25">
        <f>'Resumo (2)'!T30</f>
        <v>277.51</v>
      </c>
      <c r="I75" s="25">
        <f>'Resumo (2)'!U30</f>
        <v>0</v>
      </c>
      <c r="J75" s="25">
        <f>'Resumo (2)'!V30</f>
        <v>30.09</v>
      </c>
      <c r="K75" s="26">
        <f t="shared" si="6"/>
        <v>1918.1399999999996</v>
      </c>
      <c r="L75" s="25">
        <f>'Resumo (2)'!X30</f>
        <v>0</v>
      </c>
      <c r="M75" s="25">
        <f>K31-K75-L75</f>
        <v>5421.81</v>
      </c>
      <c r="N75" s="2"/>
      <c r="O75" s="2"/>
      <c r="P75" s="3"/>
      <c r="T75" s="3"/>
      <c r="U75" s="3"/>
      <c r="V75" s="3"/>
      <c r="W75" s="3"/>
    </row>
    <row r="76" spans="1:23" x14ac:dyDescent="0.25">
      <c r="A76" s="7" t="str">
        <f>'Resumo (2)'!A31</f>
        <v>Melina Valença Marcondes</v>
      </c>
      <c r="B76" s="19" t="str">
        <f>'Resumo (2)'!B31</f>
        <v>Analista Técnico II</v>
      </c>
      <c r="C76" s="25">
        <f>'Resumo (2)'!O31</f>
        <v>570.88</v>
      </c>
      <c r="D76" s="25">
        <f>'Resumo (2)'!P31</f>
        <v>940.19</v>
      </c>
      <c r="E76" s="25">
        <f>'Resumo (2)'!Q31</f>
        <v>18.399999999999999</v>
      </c>
      <c r="F76" s="25">
        <f>'Resumo (2)'!R31</f>
        <v>52.47</v>
      </c>
      <c r="G76" s="25">
        <f>'Resumo (2)'!S31</f>
        <v>21.52</v>
      </c>
      <c r="H76" s="25">
        <f>'Resumo (2)'!T31</f>
        <v>0</v>
      </c>
      <c r="I76" s="25">
        <f>'Resumo (2)'!U31</f>
        <v>71.72</v>
      </c>
      <c r="J76" s="25">
        <f>'Resumo (2)'!V31</f>
        <v>30.09</v>
      </c>
      <c r="K76" s="26">
        <f t="shared" si="6"/>
        <v>1705.2700000000002</v>
      </c>
      <c r="L76" s="25">
        <f>'Resumo (2)'!X31</f>
        <v>0</v>
      </c>
      <c r="M76" s="25">
        <f>K32-K76-L76</f>
        <v>5467.32</v>
      </c>
      <c r="N76" s="2"/>
      <c r="O76" s="2"/>
      <c r="P76" s="3"/>
      <c r="T76" s="3"/>
      <c r="U76" s="3"/>
      <c r="V76" s="3"/>
      <c r="W76" s="3"/>
    </row>
    <row r="77" spans="1:23" x14ac:dyDescent="0.25">
      <c r="A77" s="7" t="str">
        <f>'Resumo (2)'!A32</f>
        <v>Mônica Paludo</v>
      </c>
      <c r="B77" s="19" t="str">
        <f>'Resumo (2)'!B32</f>
        <v>Assistente Financeiro I</v>
      </c>
      <c r="C77" s="25">
        <f>'Resumo (2)'!O32</f>
        <v>197.96</v>
      </c>
      <c r="D77" s="25">
        <f>'Resumo (2)'!P32</f>
        <v>0</v>
      </c>
      <c r="E77" s="25">
        <f>'Resumo (2)'!Q32</f>
        <v>0</v>
      </c>
      <c r="F77" s="25">
        <f>'Resumo (2)'!R32</f>
        <v>23.846000000000004</v>
      </c>
      <c r="G77" s="25">
        <f>'Resumo (2)'!S32</f>
        <v>134.81</v>
      </c>
      <c r="H77" s="25">
        <f>'Resumo (2)'!T32</f>
        <v>0</v>
      </c>
      <c r="I77" s="25">
        <f>'Resumo (2)'!U32</f>
        <v>23.34</v>
      </c>
      <c r="J77" s="25">
        <f>'Resumo (2)'!V32</f>
        <v>30.09</v>
      </c>
      <c r="K77" s="26">
        <f t="shared" si="6"/>
        <v>410.04599999999994</v>
      </c>
      <c r="L77" s="25">
        <f>'Resumo (2)'!X32</f>
        <v>0</v>
      </c>
      <c r="M77" s="25">
        <f>K33-K77-L77</f>
        <v>1924.3240000000001</v>
      </c>
      <c r="N77" s="2"/>
      <c r="O77" s="2"/>
      <c r="P77" s="3"/>
      <c r="T77" s="3"/>
      <c r="U77" s="3"/>
      <c r="V77" s="3"/>
      <c r="W77" s="3"/>
    </row>
    <row r="78" spans="1:23" x14ac:dyDescent="0.25">
      <c r="A78" s="7" t="str">
        <f>'Resumo (2)'!A33</f>
        <v>Nayana Maria de Oliveira</v>
      </c>
      <c r="B78" s="19" t="str">
        <f>'Resumo (2)'!B33</f>
        <v>Assistente Técnico I</v>
      </c>
      <c r="C78" s="25">
        <f>'Resumo (2)'!O33</f>
        <v>210.79</v>
      </c>
      <c r="D78" s="25">
        <f>'Resumo (2)'!P33</f>
        <v>17.05</v>
      </c>
      <c r="E78" s="25">
        <f>'Resumo (2)'!Q33</f>
        <v>0</v>
      </c>
      <c r="F78" s="25">
        <f>'Resumo (2)'!R33</f>
        <v>0</v>
      </c>
      <c r="G78" s="25">
        <f>'Resumo (2)'!S33</f>
        <v>0</v>
      </c>
      <c r="H78" s="25">
        <f>'Resumo (2)'!T33</f>
        <v>0</v>
      </c>
      <c r="I78" s="25">
        <f>'Resumo (2)'!U33</f>
        <v>0</v>
      </c>
      <c r="J78" s="25">
        <f>'Resumo (2)'!V33</f>
        <v>30.09</v>
      </c>
      <c r="K78" s="26">
        <f t="shared" si="6"/>
        <v>257.93</v>
      </c>
      <c r="L78" s="25">
        <f>'Resumo (2)'!X33</f>
        <v>0</v>
      </c>
      <c r="M78" s="25">
        <f>K34-K78-L78</f>
        <v>2084.2200000000003</v>
      </c>
      <c r="N78" s="2"/>
      <c r="O78" s="2"/>
      <c r="P78" s="3"/>
      <c r="T78" s="3"/>
      <c r="U78" s="3"/>
      <c r="V78" s="3"/>
      <c r="W78" s="3"/>
    </row>
    <row r="79" spans="1:23" x14ac:dyDescent="0.25">
      <c r="A79" s="7" t="str">
        <f>'Resumo (2)'!A34</f>
        <v>Rebeca Dora Weber</v>
      </c>
      <c r="B79" s="19" t="str">
        <f>'Resumo (2)'!B34</f>
        <v>Estagiária Direito</v>
      </c>
      <c r="C79" s="25">
        <f>'Resumo (2)'!O34</f>
        <v>0</v>
      </c>
      <c r="D79" s="25">
        <f>'Resumo (2)'!P34</f>
        <v>0</v>
      </c>
      <c r="E79" s="25">
        <f>'Resumo (2)'!Q34</f>
        <v>0</v>
      </c>
      <c r="F79" s="25">
        <f>'Resumo (2)'!R34</f>
        <v>0</v>
      </c>
      <c r="G79" s="25">
        <f>'Resumo (2)'!S34</f>
        <v>28</v>
      </c>
      <c r="H79" s="25">
        <f>'Resumo (2)'!T34</f>
        <v>0</v>
      </c>
      <c r="I79" s="25">
        <f>'Resumo (2)'!U34</f>
        <v>0</v>
      </c>
      <c r="J79" s="25">
        <f>'Resumo (2)'!V34</f>
        <v>0</v>
      </c>
      <c r="K79" s="26">
        <f t="shared" si="6"/>
        <v>28</v>
      </c>
      <c r="L79" s="25">
        <f>'Resumo (2)'!X34</f>
        <v>0</v>
      </c>
      <c r="M79" s="25">
        <f>K35-K79-L79</f>
        <v>742</v>
      </c>
      <c r="P79" s="3"/>
      <c r="T79" s="3"/>
      <c r="U79" s="3"/>
      <c r="V79" s="3"/>
      <c r="W79" s="3"/>
    </row>
    <row r="80" spans="1:23" x14ac:dyDescent="0.25">
      <c r="A80" s="7" t="str">
        <f>'Resumo (2)'!A35</f>
        <v>Ricardo de Freitas²</v>
      </c>
      <c r="B80" s="19" t="str">
        <f>'Resumo (2)'!B35</f>
        <v>Assessor Especial</v>
      </c>
      <c r="C80" s="25">
        <f>'Resumo (2)'!O35</f>
        <v>338.56</v>
      </c>
      <c r="D80" s="25">
        <f>'Resumo (2)'!P35</f>
        <v>62.65</v>
      </c>
      <c r="E80" s="25">
        <f>'Resumo (2)'!Q35</f>
        <v>0</v>
      </c>
      <c r="F80" s="25">
        <f>'Resumo (2)'!R35</f>
        <v>0</v>
      </c>
      <c r="G80" s="25">
        <f>'Resumo (2)'!S35</f>
        <v>0</v>
      </c>
      <c r="H80" s="25">
        <f>'Resumo (2)'!T35</f>
        <v>1020</v>
      </c>
      <c r="I80" s="25">
        <f>'Resumo (2)'!U35</f>
        <v>0</v>
      </c>
      <c r="J80" s="25">
        <f>'Resumo (2)'!V35</f>
        <v>30.09</v>
      </c>
      <c r="K80" s="28">
        <f t="shared" ref="K80:K84" si="7">SUM(C80:J80)</f>
        <v>1451.3</v>
      </c>
      <c r="L80" s="25">
        <f>'Resumo (2)'!X35</f>
        <v>0</v>
      </c>
      <c r="M80" s="25">
        <f>K36-K80-L80</f>
        <v>8194.91</v>
      </c>
      <c r="P80" s="3"/>
      <c r="T80" s="3"/>
      <c r="U80" s="3"/>
      <c r="V80" s="3"/>
      <c r="W80" s="3"/>
    </row>
    <row r="81" spans="1:23" x14ac:dyDescent="0.25">
      <c r="A81" s="7" t="str">
        <f>'Resumo (2)'!A36</f>
        <v>Rodrigo David Barros Silva</v>
      </c>
      <c r="B81" s="19" t="str">
        <f>'Resumo (2)'!B36</f>
        <v>Assistente Técnico II</v>
      </c>
      <c r="C81" s="25">
        <f>'Resumo (2)'!O36</f>
        <v>206.06</v>
      </c>
      <c r="D81" s="25">
        <f>'Resumo (2)'!P36</f>
        <v>13.46</v>
      </c>
      <c r="E81" s="25">
        <f>'Resumo (2)'!Q36</f>
        <v>18.399999999999999</v>
      </c>
      <c r="F81" s="25">
        <f>'Resumo (2)'!R36</f>
        <v>19.53</v>
      </c>
      <c r="G81" s="25">
        <f>'Resumo (2)'!S36</f>
        <v>91.47</v>
      </c>
      <c r="H81" s="25">
        <f>'Resumo (2)'!T36</f>
        <v>0</v>
      </c>
      <c r="I81" s="25">
        <f>'Resumo (2)'!U36</f>
        <v>23.81</v>
      </c>
      <c r="J81" s="25">
        <f>'Resumo (2)'!V36</f>
        <v>30.09</v>
      </c>
      <c r="K81" s="26">
        <f t="shared" si="7"/>
        <v>402.82000000000005</v>
      </c>
      <c r="L81" s="25">
        <f>'Resumo (2)'!X36</f>
        <v>0</v>
      </c>
      <c r="M81" s="25">
        <f>K37-K81-L81</f>
        <v>1978.2399999999998</v>
      </c>
      <c r="P81" s="3"/>
      <c r="T81" s="3"/>
      <c r="U81" s="3"/>
      <c r="V81" s="3"/>
      <c r="W81" s="3"/>
    </row>
    <row r="82" spans="1:23" x14ac:dyDescent="0.25">
      <c r="A82" s="7" t="str">
        <f>'Resumo (2)'!A37</f>
        <v>Tatiana Moreira Feres de Melo</v>
      </c>
      <c r="B82" s="19" t="str">
        <f>'Resumo (2)'!B37</f>
        <v>Secretária II</v>
      </c>
      <c r="C82" s="25">
        <f>'Resumo (2)'!O37</f>
        <v>393.25</v>
      </c>
      <c r="D82" s="25">
        <f>'Resumo (2)'!P37</f>
        <v>30.87</v>
      </c>
      <c r="E82" s="25">
        <f>'Resumo (2)'!Q37</f>
        <v>0</v>
      </c>
      <c r="F82" s="25">
        <f>'Resumo (2)'!R37</f>
        <v>214.80799999999999</v>
      </c>
      <c r="G82" s="25">
        <f>'Resumo (2)'!S37</f>
        <v>0</v>
      </c>
      <c r="H82" s="25">
        <f>'Resumo (2)'!T37</f>
        <v>1808.71</v>
      </c>
      <c r="I82" s="25">
        <f>'Resumo (2)'!U37</f>
        <v>15.08</v>
      </c>
      <c r="J82" s="25">
        <f>'Resumo (2)'!V37</f>
        <v>30.09</v>
      </c>
      <c r="K82" s="26">
        <f t="shared" si="7"/>
        <v>2492.808</v>
      </c>
      <c r="L82" s="25">
        <f>'Resumo (2)'!X37</f>
        <v>0</v>
      </c>
      <c r="M82" s="25">
        <f>K38-K82-L82</f>
        <v>1082.2620000000002</v>
      </c>
      <c r="P82" s="3"/>
      <c r="T82" s="3"/>
      <c r="U82" s="3"/>
      <c r="V82" s="3"/>
      <c r="W82" s="3"/>
    </row>
    <row r="83" spans="1:23" x14ac:dyDescent="0.25">
      <c r="A83" s="7" t="str">
        <f>'Resumo (2)'!A38</f>
        <v>Thiago Pereira Martins</v>
      </c>
      <c r="B83" s="19" t="str">
        <f>'Resumo (2)'!B38</f>
        <v>Arquiteto Fiscal II</v>
      </c>
      <c r="C83" s="25">
        <f>'Resumo (2)'!O38</f>
        <v>570.88</v>
      </c>
      <c r="D83" s="25">
        <f>'Resumo (2)'!P38</f>
        <v>908.96</v>
      </c>
      <c r="E83" s="25">
        <f>'Resumo (2)'!Q38</f>
        <v>18.399999999999999</v>
      </c>
      <c r="F83" s="25">
        <f>'Resumo (2)'!R38</f>
        <v>52.47</v>
      </c>
      <c r="G83" s="25">
        <f>'Resumo (2)'!S38</f>
        <v>135.08000000000001</v>
      </c>
      <c r="H83" s="25">
        <f>'Resumo (2)'!T38</f>
        <v>68.099999999999994</v>
      </c>
      <c r="I83" s="25">
        <f>'Resumo (2)'!U38</f>
        <v>71.72</v>
      </c>
      <c r="J83" s="25">
        <f>'Resumo (2)'!V38</f>
        <v>30.09</v>
      </c>
      <c r="K83" s="26">
        <f t="shared" si="7"/>
        <v>1855.7</v>
      </c>
      <c r="L83" s="25">
        <f>'Resumo (2)'!X38</f>
        <v>0</v>
      </c>
      <c r="M83" s="25">
        <f>K39-K83-L83</f>
        <v>5316.89</v>
      </c>
      <c r="P83" s="3"/>
      <c r="T83" s="3"/>
      <c r="U83" s="3"/>
      <c r="V83" s="3"/>
      <c r="W83" s="3"/>
    </row>
    <row r="84" spans="1:23" x14ac:dyDescent="0.25">
      <c r="A84" s="7" t="str">
        <f>'Resumo (2)'!A39</f>
        <v>Yve Sarkis da Costa</v>
      </c>
      <c r="B84" s="19" t="str">
        <f>'Resumo (2)'!B39</f>
        <v>Assistente Financeiro I</v>
      </c>
      <c r="C84" s="25">
        <f>'Resumo (2)'!O39</f>
        <v>208.37</v>
      </c>
      <c r="D84" s="25">
        <f>'Resumo (2)'!P39</f>
        <v>15.22</v>
      </c>
      <c r="E84" s="25">
        <f>'Resumo (2)'!Q39</f>
        <v>0</v>
      </c>
      <c r="F84" s="25">
        <f>'Resumo (2)'!R39</f>
        <v>19.53</v>
      </c>
      <c r="G84" s="25">
        <f>'Resumo (2)'!S39</f>
        <v>19.059999999999999</v>
      </c>
      <c r="H84" s="25">
        <f>'Resumo (2)'!T39</f>
        <v>0</v>
      </c>
      <c r="I84" s="25">
        <f>'Resumo (2)'!U39</f>
        <v>23.34</v>
      </c>
      <c r="J84" s="25">
        <f>'Resumo (2)'!V39</f>
        <v>30.09</v>
      </c>
      <c r="K84" s="26">
        <f t="shared" si="7"/>
        <v>315.60999999999996</v>
      </c>
      <c r="L84" s="25">
        <f>'Resumo (2)'!X39</f>
        <v>0</v>
      </c>
      <c r="M84" s="25">
        <f>K40-K84-L84</f>
        <v>2018.76</v>
      </c>
      <c r="P84" s="3"/>
      <c r="T84" s="3"/>
      <c r="U84" s="3"/>
      <c r="V84" s="3"/>
      <c r="W84" s="3"/>
    </row>
    <row r="85" spans="1:23" x14ac:dyDescent="0.25">
      <c r="A85" s="11" t="str">
        <f>'Resumo (2)'!A40</f>
        <v>Total Funcionários = 31</v>
      </c>
      <c r="B85" s="19"/>
      <c r="C85" s="25"/>
      <c r="D85" s="25"/>
      <c r="E85" s="25"/>
      <c r="F85" s="25"/>
      <c r="G85" s="25"/>
      <c r="H85" s="25"/>
      <c r="I85" s="25"/>
      <c r="J85" s="25"/>
      <c r="K85" s="26"/>
      <c r="L85" s="25"/>
      <c r="M85" s="25"/>
      <c r="P85" s="3"/>
      <c r="T85" s="3"/>
      <c r="U85" s="3"/>
      <c r="V85" s="3"/>
      <c r="W85" s="3"/>
    </row>
    <row r="86" spans="1:23" x14ac:dyDescent="0.25">
      <c r="A86" s="11" t="str">
        <f>'Resumo (2)'!A41</f>
        <v>Total Estagiários = 4</v>
      </c>
      <c r="B86" s="13"/>
      <c r="C86" s="26">
        <f>SUM(C50:C85)</f>
        <v>12020.939999999997</v>
      </c>
      <c r="D86" s="26">
        <f>SUM(D50:D85)</f>
        <v>16435.900000000001</v>
      </c>
      <c r="E86" s="26">
        <f>SUM(E50:E85)</f>
        <v>147.20000000000002</v>
      </c>
      <c r="F86" s="26">
        <f>SUM(F50:F85)</f>
        <v>1981.7735</v>
      </c>
      <c r="G86" s="26">
        <f t="shared" ref="G86:I86" si="8">SUM(G50:G85)</f>
        <v>1305.6799999999998</v>
      </c>
      <c r="H86" s="26">
        <f t="shared" si="8"/>
        <v>5328.4100000000008</v>
      </c>
      <c r="I86" s="26">
        <f t="shared" si="8"/>
        <v>645.49</v>
      </c>
      <c r="J86" s="26">
        <f>SUM(J50:J85)</f>
        <v>932.79000000000019</v>
      </c>
      <c r="K86" s="26">
        <f>SUM(C86:J86)</f>
        <v>38798.183499999999</v>
      </c>
      <c r="L86" s="26">
        <f>SUM(L50:L85)</f>
        <v>0</v>
      </c>
      <c r="M86" s="26">
        <f>SUM(M50:M85)</f>
        <v>134748.96650000001</v>
      </c>
      <c r="P86" s="3"/>
      <c r="T86" s="3"/>
      <c r="U86" s="3"/>
      <c r="V86" s="3"/>
      <c r="W86" s="3"/>
    </row>
    <row r="87" spans="1:23" x14ac:dyDescent="0.25">
      <c r="C87" s="5"/>
      <c r="I87" s="3"/>
      <c r="J87" s="3"/>
      <c r="L87" s="3"/>
      <c r="M87" s="4">
        <v>122697.87</v>
      </c>
      <c r="N87" s="5"/>
      <c r="P87" s="3"/>
      <c r="S87" s="5"/>
      <c r="T87" s="3"/>
      <c r="U87" s="3"/>
      <c r="V87" s="3"/>
    </row>
    <row r="88" spans="1:23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f>M86-M87</f>
        <v>12051.096500000014</v>
      </c>
    </row>
  </sheetData>
  <mergeCells count="31">
    <mergeCell ref="L48:L49"/>
    <mergeCell ref="M48:M49"/>
    <mergeCell ref="A47:A49"/>
    <mergeCell ref="B47:B49"/>
    <mergeCell ref="L47:M47"/>
    <mergeCell ref="K47:K49"/>
    <mergeCell ref="D48:D49"/>
    <mergeCell ref="E48:E49"/>
    <mergeCell ref="F48:F49"/>
    <mergeCell ref="G48:G49"/>
    <mergeCell ref="H48:H49"/>
    <mergeCell ref="I48:J48"/>
    <mergeCell ref="C48:C49"/>
    <mergeCell ref="E1:N1"/>
    <mergeCell ref="C4:C5"/>
    <mergeCell ref="D4:D5"/>
    <mergeCell ref="E4:E5"/>
    <mergeCell ref="F4:F5"/>
    <mergeCell ref="G4:G5"/>
    <mergeCell ref="A3:A5"/>
    <mergeCell ref="B3:B5"/>
    <mergeCell ref="C3:K3"/>
    <mergeCell ref="L3:N3"/>
    <mergeCell ref="C47:J47"/>
    <mergeCell ref="L4:L5"/>
    <mergeCell ref="M4:M5"/>
    <mergeCell ref="N4:N5"/>
    <mergeCell ref="H4:H5"/>
    <mergeCell ref="I4:I5"/>
    <mergeCell ref="J4:J5"/>
    <mergeCell ref="K4:K5"/>
  </mergeCells>
  <pageMargins left="0.51181102362204722" right="0.51181102362204722" top="0.78740157480314965" bottom="0.59055118110236227" header="0.31496062992125984" footer="0.31496062992125984"/>
  <pageSetup paperSize="9" scale="66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16" workbookViewId="0">
      <selection activeCell="G37" sqref="G37"/>
    </sheetView>
  </sheetViews>
  <sheetFormatPr defaultColWidth="11.28515625" defaultRowHeight="15" x14ac:dyDescent="0.25"/>
  <cols>
    <col min="1" max="1" width="34" style="2" customWidth="1"/>
    <col min="2" max="2" width="28.140625" style="18" bestFit="1" customWidth="1"/>
    <col min="3" max="3" width="11.5703125" style="3" bestFit="1" customWidth="1"/>
    <col min="4" max="4" width="9.28515625" style="3" bestFit="1" customWidth="1"/>
    <col min="5" max="5" width="12.140625" style="3" customWidth="1"/>
    <col min="6" max="6" width="10.42578125" style="5" bestFit="1" customWidth="1"/>
    <col min="7" max="7" width="10.42578125" style="5" customWidth="1"/>
    <col min="8" max="8" width="12.140625" style="3" customWidth="1"/>
    <col min="9" max="9" width="12.28515625" style="3" bestFit="1" customWidth="1"/>
    <col min="10" max="10" width="13.140625" style="5" customWidth="1"/>
    <col min="11" max="11" width="8.5703125" style="5" bestFit="1" customWidth="1"/>
    <col min="12" max="13" width="11.28515625" style="3"/>
    <col min="14" max="16384" width="11.28515625" style="2"/>
  </cols>
  <sheetData>
    <row r="1" spans="1:13" ht="68.25" customHeight="1" x14ac:dyDescent="0.25">
      <c r="D1" s="33" t="s">
        <v>89</v>
      </c>
      <c r="E1" s="33"/>
      <c r="F1" s="33"/>
      <c r="G1" s="33"/>
      <c r="H1" s="33"/>
      <c r="I1" s="33"/>
      <c r="J1" s="33"/>
      <c r="K1" s="33"/>
    </row>
    <row r="2" spans="1:13" ht="15" customHeight="1" x14ac:dyDescent="0.25">
      <c r="A2" s="45" t="s">
        <v>0</v>
      </c>
      <c r="B2" s="45" t="s">
        <v>7</v>
      </c>
      <c r="C2" s="36" t="s">
        <v>94</v>
      </c>
      <c r="D2" s="37"/>
      <c r="E2" s="37"/>
      <c r="F2" s="36" t="s">
        <v>60</v>
      </c>
      <c r="G2" s="37"/>
      <c r="H2" s="37"/>
      <c r="I2" s="44"/>
      <c r="J2" s="42" t="s">
        <v>91</v>
      </c>
      <c r="K2" s="38" t="s">
        <v>95</v>
      </c>
      <c r="L2" s="2"/>
      <c r="M2" s="2"/>
    </row>
    <row r="3" spans="1:13" ht="15" customHeight="1" x14ac:dyDescent="0.25">
      <c r="A3" s="45"/>
      <c r="B3" s="45"/>
      <c r="C3" s="42" t="s">
        <v>6</v>
      </c>
      <c r="D3" s="42" t="s">
        <v>92</v>
      </c>
      <c r="E3" s="42" t="s">
        <v>71</v>
      </c>
      <c r="F3" s="35" t="s">
        <v>2</v>
      </c>
      <c r="G3" s="35" t="s">
        <v>90</v>
      </c>
      <c r="H3" s="35" t="s">
        <v>1</v>
      </c>
      <c r="I3" s="35" t="s">
        <v>56</v>
      </c>
      <c r="J3" s="49"/>
      <c r="K3" s="50"/>
      <c r="L3" s="2"/>
      <c r="M3" s="2"/>
    </row>
    <row r="4" spans="1:13" x14ac:dyDescent="0.25">
      <c r="A4" s="45"/>
      <c r="B4" s="45"/>
      <c r="C4" s="43"/>
      <c r="D4" s="43"/>
      <c r="E4" s="43"/>
      <c r="F4" s="35"/>
      <c r="G4" s="35"/>
      <c r="H4" s="35"/>
      <c r="I4" s="35"/>
      <c r="J4" s="43"/>
      <c r="K4" s="39"/>
      <c r="L4" s="2"/>
      <c r="M4" s="2"/>
    </row>
    <row r="5" spans="1:13" x14ac:dyDescent="0.25">
      <c r="A5" s="7" t="s">
        <v>8</v>
      </c>
      <c r="B5" s="19" t="s">
        <v>39</v>
      </c>
      <c r="C5" s="8">
        <v>9646.2099999999991</v>
      </c>
      <c r="D5" s="8">
        <v>856.1</v>
      </c>
      <c r="E5" s="9">
        <f t="shared" ref="E5:E35" si="0">SUM(C5:D5)</f>
        <v>10502.31</v>
      </c>
      <c r="F5" s="8">
        <v>1825.56</v>
      </c>
      <c r="G5" s="8">
        <v>5294.17</v>
      </c>
      <c r="H5" s="8">
        <v>513.01</v>
      </c>
      <c r="I5" s="9">
        <f>SUM(F5:H5)</f>
        <v>7632.74</v>
      </c>
      <c r="J5" s="9">
        <f t="shared" ref="J5:J35" si="1">E5-I5</f>
        <v>2869.5699999999997</v>
      </c>
      <c r="K5" s="8">
        <v>416.65</v>
      </c>
      <c r="L5" s="2"/>
      <c r="M5" s="2"/>
    </row>
    <row r="6" spans="1:13" x14ac:dyDescent="0.25">
      <c r="A6" s="7" t="s">
        <v>9</v>
      </c>
      <c r="B6" s="19" t="s">
        <v>40</v>
      </c>
      <c r="C6" s="8">
        <v>1750.78</v>
      </c>
      <c r="D6" s="8">
        <v>6.57</v>
      </c>
      <c r="E6" s="9">
        <f t="shared" si="0"/>
        <v>1757.35</v>
      </c>
      <c r="F6" s="8"/>
      <c r="G6" s="8">
        <v>879.04</v>
      </c>
      <c r="H6" s="8">
        <v>158.16</v>
      </c>
      <c r="I6" s="9">
        <f t="shared" ref="I6:I35" si="2">SUM(F6:H6)</f>
        <v>1037.2</v>
      </c>
      <c r="J6" s="9">
        <f t="shared" si="1"/>
        <v>720.14999999999986</v>
      </c>
      <c r="K6" s="8">
        <v>70.260000000000005</v>
      </c>
      <c r="L6" s="2"/>
      <c r="M6" s="2"/>
    </row>
    <row r="7" spans="1:13" x14ac:dyDescent="0.25">
      <c r="A7" s="7" t="s">
        <v>10</v>
      </c>
      <c r="B7" s="19" t="s">
        <v>41</v>
      </c>
      <c r="C7" s="8">
        <v>3016.27</v>
      </c>
      <c r="D7" s="8">
        <v>85.46</v>
      </c>
      <c r="E7" s="9">
        <f t="shared" si="0"/>
        <v>3101.73</v>
      </c>
      <c r="F7" s="8">
        <v>64.239999999999995</v>
      </c>
      <c r="G7" s="8">
        <v>1550.12</v>
      </c>
      <c r="H7" s="8">
        <v>341.19</v>
      </c>
      <c r="I7" s="9">
        <f t="shared" si="2"/>
        <v>1955.55</v>
      </c>
      <c r="J7" s="9">
        <f t="shared" si="1"/>
        <v>1146.18</v>
      </c>
      <c r="K7" s="8">
        <v>124.12</v>
      </c>
      <c r="L7" s="2"/>
      <c r="M7" s="2"/>
    </row>
    <row r="8" spans="1:13" x14ac:dyDescent="0.25">
      <c r="A8" s="7" t="s">
        <v>11</v>
      </c>
      <c r="B8" s="19" t="s">
        <v>42</v>
      </c>
      <c r="C8" s="8">
        <v>7172.59</v>
      </c>
      <c r="D8" s="8">
        <v>237.89</v>
      </c>
      <c r="E8" s="9">
        <f t="shared" si="0"/>
        <v>7410.4800000000005</v>
      </c>
      <c r="F8" s="8">
        <v>1027.44</v>
      </c>
      <c r="G8" s="8">
        <v>3642.56</v>
      </c>
      <c r="H8" s="8">
        <v>513.01</v>
      </c>
      <c r="I8" s="9">
        <f t="shared" si="2"/>
        <v>5183.01</v>
      </c>
      <c r="J8" s="9">
        <f t="shared" si="1"/>
        <v>2227.4700000000003</v>
      </c>
      <c r="K8" s="8">
        <v>301.45999999999998</v>
      </c>
      <c r="L8" s="10"/>
      <c r="M8" s="2"/>
    </row>
    <row r="9" spans="1:13" x14ac:dyDescent="0.25">
      <c r="A9" s="7" t="s">
        <v>12</v>
      </c>
      <c r="B9" s="19" t="s">
        <v>43</v>
      </c>
      <c r="C9" s="8">
        <v>3935.53</v>
      </c>
      <c r="D9" s="8">
        <v>86.91</v>
      </c>
      <c r="E9" s="9">
        <f t="shared" si="0"/>
        <v>4022.44</v>
      </c>
      <c r="F9" s="8">
        <v>182.2</v>
      </c>
      <c r="G9" s="8">
        <v>2014.5</v>
      </c>
      <c r="H9" s="8">
        <v>442.46</v>
      </c>
      <c r="I9" s="9">
        <f t="shared" si="2"/>
        <v>2639.16</v>
      </c>
      <c r="J9" s="9">
        <f t="shared" si="1"/>
        <v>1383.2800000000002</v>
      </c>
      <c r="K9" s="8">
        <v>160.63</v>
      </c>
      <c r="L9" s="2"/>
      <c r="M9" s="2"/>
    </row>
    <row r="10" spans="1:13" x14ac:dyDescent="0.25">
      <c r="A10" s="7" t="s">
        <v>13</v>
      </c>
      <c r="B10" s="19" t="s">
        <v>44</v>
      </c>
      <c r="C10" s="8">
        <v>2893.77</v>
      </c>
      <c r="D10" s="8">
        <v>19.77</v>
      </c>
      <c r="E10" s="9">
        <f t="shared" si="0"/>
        <v>2913.54</v>
      </c>
      <c r="F10" s="8">
        <v>37.46</v>
      </c>
      <c r="G10" s="8">
        <v>1457.02</v>
      </c>
      <c r="H10" s="8">
        <v>320.48</v>
      </c>
      <c r="I10" s="9">
        <f t="shared" si="2"/>
        <v>1814.96</v>
      </c>
      <c r="J10" s="9">
        <f t="shared" si="1"/>
        <v>1098.58</v>
      </c>
      <c r="K10" s="8">
        <v>116.52</v>
      </c>
      <c r="L10" s="2"/>
      <c r="M10" s="2"/>
    </row>
    <row r="11" spans="1:13" x14ac:dyDescent="0.25">
      <c r="A11" s="7" t="s">
        <v>14</v>
      </c>
      <c r="B11" s="19" t="s">
        <v>40</v>
      </c>
      <c r="C11" s="8">
        <v>2381.06</v>
      </c>
      <c r="D11" s="8">
        <v>49.01</v>
      </c>
      <c r="E11" s="9">
        <f t="shared" si="0"/>
        <v>2430.0700000000002</v>
      </c>
      <c r="F11" s="8">
        <v>19.41</v>
      </c>
      <c r="G11" s="8">
        <v>1217.52</v>
      </c>
      <c r="H11" s="8">
        <v>267.3</v>
      </c>
      <c r="I11" s="9">
        <f t="shared" si="2"/>
        <v>1504.23</v>
      </c>
      <c r="J11" s="9">
        <f t="shared" si="1"/>
        <v>925.84000000000015</v>
      </c>
      <c r="K11" s="8">
        <v>97</v>
      </c>
      <c r="L11" s="2"/>
      <c r="M11" s="2"/>
    </row>
    <row r="12" spans="1:13" s="12" customFormat="1" x14ac:dyDescent="0.25">
      <c r="A12" s="16" t="s">
        <v>87</v>
      </c>
      <c r="B12" s="20" t="s">
        <v>36</v>
      </c>
      <c r="C12" s="17">
        <f>2794.06+4335.15</f>
        <v>7129.2099999999991</v>
      </c>
      <c r="D12" s="17"/>
      <c r="E12" s="9">
        <f t="shared" si="0"/>
        <v>7129.2099999999991</v>
      </c>
      <c r="F12" s="17">
        <v>66.75</v>
      </c>
      <c r="G12" s="17">
        <v>1397.03</v>
      </c>
      <c r="H12" s="17"/>
      <c r="I12" s="9">
        <f t="shared" si="2"/>
        <v>1463.78</v>
      </c>
      <c r="J12" s="9">
        <f t="shared" si="1"/>
        <v>5665.4299999999994</v>
      </c>
      <c r="K12" s="17">
        <v>111.76</v>
      </c>
    </row>
    <row r="13" spans="1:13" x14ac:dyDescent="0.25">
      <c r="A13" s="7" t="s">
        <v>15</v>
      </c>
      <c r="B13" s="19" t="s">
        <v>45</v>
      </c>
      <c r="C13" s="8">
        <v>9646.2099999999991</v>
      </c>
      <c r="D13" s="8">
        <f>114.25+299.03</f>
        <v>413.28</v>
      </c>
      <c r="E13" s="9">
        <f t="shared" si="0"/>
        <v>10059.49</v>
      </c>
      <c r="F13" s="8">
        <v>1755.92</v>
      </c>
      <c r="G13" s="8">
        <v>5050.34</v>
      </c>
      <c r="H13" s="8">
        <v>513.01</v>
      </c>
      <c r="I13" s="9">
        <f t="shared" si="2"/>
        <v>7319.27</v>
      </c>
      <c r="J13" s="9">
        <f t="shared" si="1"/>
        <v>2740.2199999999993</v>
      </c>
      <c r="K13" s="8">
        <v>400.73</v>
      </c>
      <c r="L13" s="2"/>
      <c r="M13" s="2"/>
    </row>
    <row r="14" spans="1:13" x14ac:dyDescent="0.25">
      <c r="A14" s="7" t="s">
        <v>16</v>
      </c>
      <c r="B14" s="19" t="s">
        <v>46</v>
      </c>
      <c r="C14" s="8">
        <f>7031.95+2109.58</f>
        <v>9141.5299999999988</v>
      </c>
      <c r="D14" s="8">
        <v>25.2</v>
      </c>
      <c r="E14" s="9">
        <f t="shared" si="0"/>
        <v>9166.73</v>
      </c>
      <c r="F14" s="8">
        <v>1510.41</v>
      </c>
      <c r="G14" s="8">
        <v>4584.54</v>
      </c>
      <c r="H14" s="8">
        <v>513.01</v>
      </c>
      <c r="I14" s="9">
        <f t="shared" si="2"/>
        <v>6607.96</v>
      </c>
      <c r="J14" s="9">
        <f t="shared" si="1"/>
        <v>2558.7699999999995</v>
      </c>
      <c r="K14" s="8">
        <v>731.13</v>
      </c>
      <c r="L14" s="2"/>
      <c r="M14" s="2"/>
    </row>
    <row r="15" spans="1:13" x14ac:dyDescent="0.25">
      <c r="A15" s="7" t="s">
        <v>93</v>
      </c>
      <c r="B15" s="19" t="s">
        <v>40</v>
      </c>
      <c r="C15" s="8">
        <v>1945.31</v>
      </c>
      <c r="D15" s="8">
        <v>7.62</v>
      </c>
      <c r="E15" s="9">
        <f t="shared" si="0"/>
        <v>1952.9299999999998</v>
      </c>
      <c r="F15" s="8"/>
      <c r="G15" s="8">
        <v>976.62</v>
      </c>
      <c r="H15" s="8">
        <v>175.76</v>
      </c>
      <c r="I15" s="9">
        <f t="shared" si="2"/>
        <v>1152.3800000000001</v>
      </c>
      <c r="J15" s="9">
        <f t="shared" si="1"/>
        <v>800.54999999999973</v>
      </c>
      <c r="K15" s="8">
        <v>78.099999999999994</v>
      </c>
      <c r="L15" s="2"/>
      <c r="M15" s="2"/>
    </row>
    <row r="16" spans="1:13" x14ac:dyDescent="0.25">
      <c r="A16" s="7" t="s">
        <v>17</v>
      </c>
      <c r="B16" s="19" t="s">
        <v>47</v>
      </c>
      <c r="C16" s="8">
        <v>9646.2099999999991</v>
      </c>
      <c r="D16" s="8">
        <v>57.88</v>
      </c>
      <c r="E16" s="9">
        <f t="shared" si="0"/>
        <v>9704.0899999999983</v>
      </c>
      <c r="F16" s="8">
        <v>1658.19</v>
      </c>
      <c r="G16" s="8">
        <v>4855.26</v>
      </c>
      <c r="H16" s="8">
        <v>513.01</v>
      </c>
      <c r="I16" s="9">
        <f t="shared" si="2"/>
        <v>7026.4600000000009</v>
      </c>
      <c r="J16" s="9">
        <f t="shared" si="1"/>
        <v>2677.6299999999974</v>
      </c>
      <c r="K16" s="8">
        <v>387.9</v>
      </c>
      <c r="L16" s="2"/>
      <c r="M16" s="2"/>
    </row>
    <row r="17" spans="1:13" x14ac:dyDescent="0.25">
      <c r="A17" s="7" t="s">
        <v>18</v>
      </c>
      <c r="B17" s="19" t="s">
        <v>48</v>
      </c>
      <c r="C17" s="8">
        <v>1556.25</v>
      </c>
      <c r="D17" s="8">
        <v>2.0699999999999998</v>
      </c>
      <c r="E17" s="9">
        <f t="shared" si="0"/>
        <v>1558.32</v>
      </c>
      <c r="F17" s="8"/>
      <c r="G17" s="8">
        <v>779.35</v>
      </c>
      <c r="H17" s="8">
        <v>140.24</v>
      </c>
      <c r="I17" s="9">
        <f t="shared" si="2"/>
        <v>919.59</v>
      </c>
      <c r="J17" s="9">
        <f t="shared" si="1"/>
        <v>638.7299999999999</v>
      </c>
      <c r="K17" s="8">
        <v>62.31</v>
      </c>
      <c r="L17" s="2"/>
      <c r="M17" s="2"/>
    </row>
    <row r="18" spans="1:13" x14ac:dyDescent="0.25">
      <c r="A18" s="7" t="s">
        <v>19</v>
      </c>
      <c r="B18" s="19" t="s">
        <v>37</v>
      </c>
      <c r="C18" s="8">
        <v>11537.27</v>
      </c>
      <c r="D18" s="8"/>
      <c r="E18" s="9">
        <f t="shared" si="0"/>
        <v>11537.27</v>
      </c>
      <c r="F18" s="8">
        <v>2110.17</v>
      </c>
      <c r="G18" s="8">
        <v>5768.63</v>
      </c>
      <c r="H18" s="8">
        <v>513.01</v>
      </c>
      <c r="I18" s="9">
        <f t="shared" si="2"/>
        <v>8391.81</v>
      </c>
      <c r="J18" s="9">
        <f t="shared" si="1"/>
        <v>3145.4600000000009</v>
      </c>
      <c r="K18" s="8">
        <v>461.49</v>
      </c>
      <c r="L18" s="2"/>
      <c r="M18" s="2"/>
    </row>
    <row r="19" spans="1:13" x14ac:dyDescent="0.25">
      <c r="A19" s="7" t="s">
        <v>20</v>
      </c>
      <c r="B19" s="19" t="s">
        <v>48</v>
      </c>
      <c r="C19" s="8">
        <v>1945.31</v>
      </c>
      <c r="D19" s="8">
        <v>15.4</v>
      </c>
      <c r="E19" s="9">
        <f t="shared" si="0"/>
        <v>1960.71</v>
      </c>
      <c r="F19" s="8"/>
      <c r="G19" s="8">
        <v>981.32</v>
      </c>
      <c r="H19" s="8">
        <v>176.46</v>
      </c>
      <c r="I19" s="9">
        <f t="shared" si="2"/>
        <v>1157.78</v>
      </c>
      <c r="J19" s="9">
        <f t="shared" si="1"/>
        <v>802.93000000000006</v>
      </c>
      <c r="K19" s="8">
        <v>78.349999999999994</v>
      </c>
      <c r="L19" s="2"/>
      <c r="M19" s="2"/>
    </row>
    <row r="20" spans="1:13" x14ac:dyDescent="0.25">
      <c r="A20" s="7" t="s">
        <v>21</v>
      </c>
      <c r="B20" s="19" t="s">
        <v>49</v>
      </c>
      <c r="C20" s="8">
        <v>7172.59</v>
      </c>
      <c r="D20" s="8">
        <v>213.38</v>
      </c>
      <c r="E20" s="9">
        <f t="shared" si="0"/>
        <v>7385.97</v>
      </c>
      <c r="F20" s="8">
        <v>1020.7</v>
      </c>
      <c r="G20" s="8">
        <v>3700.16</v>
      </c>
      <c r="H20" s="8">
        <v>513.01</v>
      </c>
      <c r="I20" s="9">
        <f t="shared" si="2"/>
        <v>5233.87</v>
      </c>
      <c r="J20" s="9">
        <f t="shared" si="1"/>
        <v>2152.1000000000004</v>
      </c>
      <c r="K20" s="8">
        <v>294.86</v>
      </c>
      <c r="L20" s="2"/>
      <c r="M20" s="2"/>
    </row>
    <row r="21" spans="1:13" x14ac:dyDescent="0.25">
      <c r="A21" s="7" t="s">
        <v>22</v>
      </c>
      <c r="B21" s="19" t="s">
        <v>64</v>
      </c>
      <c r="C21" s="8">
        <v>4951.37</v>
      </c>
      <c r="D21" s="8"/>
      <c r="E21" s="9">
        <f t="shared" si="0"/>
        <v>4951.37</v>
      </c>
      <c r="F21" s="8">
        <v>362.5</v>
      </c>
      <c r="G21" s="8">
        <v>2475.6799999999998</v>
      </c>
      <c r="H21" s="8">
        <v>513.01</v>
      </c>
      <c r="I21" s="9">
        <f t="shared" si="2"/>
        <v>3351.1899999999996</v>
      </c>
      <c r="J21" s="9">
        <f t="shared" si="1"/>
        <v>1600.1800000000003</v>
      </c>
      <c r="K21" s="8">
        <v>198.05</v>
      </c>
      <c r="L21" s="2"/>
      <c r="M21" s="2"/>
    </row>
    <row r="22" spans="1:13" x14ac:dyDescent="0.25">
      <c r="A22" s="7" t="s">
        <v>23</v>
      </c>
      <c r="B22" s="19" t="s">
        <v>50</v>
      </c>
      <c r="C22" s="8">
        <v>2381.06</v>
      </c>
      <c r="D22" s="8">
        <v>65.88</v>
      </c>
      <c r="E22" s="9">
        <f t="shared" si="0"/>
        <v>2446.94</v>
      </c>
      <c r="F22" s="8">
        <v>20.53</v>
      </c>
      <c r="G22" s="8">
        <v>1220.79</v>
      </c>
      <c r="H22" s="8">
        <v>269.16000000000003</v>
      </c>
      <c r="I22" s="9">
        <f t="shared" si="2"/>
        <v>1510.48</v>
      </c>
      <c r="J22" s="9">
        <f t="shared" si="1"/>
        <v>936.46</v>
      </c>
      <c r="K22" s="8">
        <v>98.09</v>
      </c>
      <c r="L22" s="2"/>
      <c r="M22" s="2"/>
    </row>
    <row r="23" spans="1:13" x14ac:dyDescent="0.25">
      <c r="A23" s="7" t="s">
        <v>24</v>
      </c>
      <c r="B23" s="19" t="s">
        <v>51</v>
      </c>
      <c r="C23" s="8">
        <v>2381.06</v>
      </c>
      <c r="D23" s="8">
        <v>17.260000000000002</v>
      </c>
      <c r="E23" s="9">
        <f t="shared" si="0"/>
        <v>2398.3200000000002</v>
      </c>
      <c r="F23" s="8">
        <v>17.29</v>
      </c>
      <c r="G23" s="8">
        <v>1198.3699999999999</v>
      </c>
      <c r="H23" s="8">
        <v>263.81</v>
      </c>
      <c r="I23" s="9">
        <f t="shared" si="2"/>
        <v>1479.4699999999998</v>
      </c>
      <c r="J23" s="9">
        <f t="shared" si="1"/>
        <v>918.85000000000036</v>
      </c>
      <c r="K23" s="8">
        <v>95.99</v>
      </c>
      <c r="L23" s="2"/>
      <c r="M23" s="2"/>
    </row>
    <row r="24" spans="1:13" x14ac:dyDescent="0.25">
      <c r="A24" s="7" t="s">
        <v>25</v>
      </c>
      <c r="B24" s="19" t="s">
        <v>52</v>
      </c>
      <c r="C24" s="8">
        <v>6011.2</v>
      </c>
      <c r="D24" s="8">
        <v>197.37</v>
      </c>
      <c r="E24" s="9">
        <f t="shared" si="0"/>
        <v>6208.57</v>
      </c>
      <c r="F24" s="8">
        <v>696.92</v>
      </c>
      <c r="G24" s="8">
        <v>3111.8</v>
      </c>
      <c r="H24" s="8">
        <v>513.01</v>
      </c>
      <c r="I24" s="9">
        <f t="shared" si="2"/>
        <v>4321.7300000000005</v>
      </c>
      <c r="J24" s="9">
        <f t="shared" si="1"/>
        <v>1886.8399999999992</v>
      </c>
      <c r="K24" s="8">
        <v>247.74</v>
      </c>
      <c r="L24" s="2"/>
      <c r="M24" s="2"/>
    </row>
    <row r="25" spans="1:13" x14ac:dyDescent="0.25">
      <c r="A25" s="7" t="s">
        <v>26</v>
      </c>
      <c r="B25" s="19" t="s">
        <v>68</v>
      </c>
      <c r="C25" s="8">
        <v>2250.71</v>
      </c>
      <c r="D25" s="8">
        <v>13.88</v>
      </c>
      <c r="E25" s="9">
        <f t="shared" si="0"/>
        <v>2264.59</v>
      </c>
      <c r="F25" s="8">
        <v>11.76</v>
      </c>
      <c r="G25" s="8">
        <v>1131.83</v>
      </c>
      <c r="H25" s="8">
        <v>203.81</v>
      </c>
      <c r="I25" s="9">
        <f t="shared" si="2"/>
        <v>1347.3999999999999</v>
      </c>
      <c r="J25" s="9">
        <f t="shared" si="1"/>
        <v>917.19000000000028</v>
      </c>
      <c r="K25" s="8">
        <v>90.62</v>
      </c>
      <c r="L25" s="2"/>
      <c r="M25" s="2"/>
    </row>
    <row r="26" spans="1:13" x14ac:dyDescent="0.25">
      <c r="A26" s="7" t="s">
        <v>27</v>
      </c>
      <c r="B26" s="19" t="s">
        <v>49</v>
      </c>
      <c r="C26" s="8">
        <v>7172.59</v>
      </c>
      <c r="D26" s="8">
        <f>12.8+257.62</f>
        <v>270.42</v>
      </c>
      <c r="E26" s="9">
        <f t="shared" si="0"/>
        <v>7443.01</v>
      </c>
      <c r="F26" s="8">
        <v>1036.3900000000001</v>
      </c>
      <c r="G26" s="8">
        <v>3694.35</v>
      </c>
      <c r="H26" s="8">
        <v>513.01</v>
      </c>
      <c r="I26" s="9">
        <f t="shared" si="2"/>
        <v>5243.75</v>
      </c>
      <c r="J26" s="9">
        <f t="shared" si="1"/>
        <v>2199.2600000000002</v>
      </c>
      <c r="K26" s="8">
        <v>299.89</v>
      </c>
      <c r="L26" s="2"/>
      <c r="M26" s="2"/>
    </row>
    <row r="27" spans="1:13" x14ac:dyDescent="0.25">
      <c r="A27" s="7" t="s">
        <v>28</v>
      </c>
      <c r="B27" s="19" t="s">
        <v>53</v>
      </c>
      <c r="C27" s="8">
        <v>7172.59</v>
      </c>
      <c r="D27" s="8">
        <v>207.41</v>
      </c>
      <c r="E27" s="9">
        <f t="shared" si="0"/>
        <v>7380</v>
      </c>
      <c r="F27" s="8">
        <v>1019.06</v>
      </c>
      <c r="G27" s="8">
        <v>3692.1</v>
      </c>
      <c r="H27" s="8">
        <v>513.01</v>
      </c>
      <c r="I27" s="9">
        <f t="shared" si="2"/>
        <v>5224.17</v>
      </c>
      <c r="J27" s="9">
        <f t="shared" si="1"/>
        <v>2155.83</v>
      </c>
      <c r="K27" s="8">
        <v>295.02999999999997</v>
      </c>
      <c r="L27" s="2"/>
      <c r="M27" s="2"/>
    </row>
    <row r="28" spans="1:13" x14ac:dyDescent="0.25">
      <c r="A28" s="7" t="s">
        <v>29</v>
      </c>
      <c r="B28" s="19" t="s">
        <v>54</v>
      </c>
      <c r="C28" s="8">
        <v>1750.78</v>
      </c>
      <c r="D28" s="8">
        <f>20.57</f>
        <v>20.57</v>
      </c>
      <c r="E28" s="9">
        <f t="shared" si="0"/>
        <v>1771.35</v>
      </c>
      <c r="F28" s="8"/>
      <c r="G28" s="8">
        <v>887.13</v>
      </c>
      <c r="H28" s="8">
        <v>159.41999999999999</v>
      </c>
      <c r="I28" s="9">
        <f t="shared" si="2"/>
        <v>1046.55</v>
      </c>
      <c r="J28" s="9">
        <f t="shared" si="1"/>
        <v>724.8</v>
      </c>
      <c r="K28" s="8">
        <v>70.73</v>
      </c>
      <c r="L28" s="2"/>
      <c r="M28" s="2"/>
    </row>
    <row r="29" spans="1:13" x14ac:dyDescent="0.25">
      <c r="A29" s="7" t="s">
        <v>30</v>
      </c>
      <c r="B29" s="19" t="s">
        <v>40</v>
      </c>
      <c r="C29" s="8">
        <v>1750.78</v>
      </c>
      <c r="D29" s="8">
        <f>8.9</f>
        <v>8.9</v>
      </c>
      <c r="E29" s="9">
        <f t="shared" si="0"/>
        <v>1759.68</v>
      </c>
      <c r="F29" s="8"/>
      <c r="G29" s="8">
        <v>879.84</v>
      </c>
      <c r="H29" s="8">
        <v>158.37</v>
      </c>
      <c r="I29" s="9">
        <f t="shared" si="2"/>
        <v>1038.21</v>
      </c>
      <c r="J29" s="9">
        <f t="shared" si="1"/>
        <v>721.47</v>
      </c>
      <c r="K29" s="8">
        <v>70.38</v>
      </c>
      <c r="L29" s="2"/>
      <c r="M29" s="2"/>
    </row>
    <row r="30" spans="1:13" s="12" customFormat="1" x14ac:dyDescent="0.25">
      <c r="A30" s="16" t="s">
        <v>88</v>
      </c>
      <c r="B30" s="20" t="s">
        <v>38</v>
      </c>
      <c r="C30" s="17">
        <f>2888.19+3236.54</f>
        <v>6124.73</v>
      </c>
      <c r="D30" s="17"/>
      <c r="E30" s="9">
        <f t="shared" si="0"/>
        <v>6124.73</v>
      </c>
      <c r="F30" s="17">
        <v>49.99</v>
      </c>
      <c r="G30" s="17">
        <v>1444.1</v>
      </c>
      <c r="H30" s="17">
        <v>317.7</v>
      </c>
      <c r="I30" s="9">
        <f t="shared" si="2"/>
        <v>1811.79</v>
      </c>
      <c r="J30" s="9">
        <f t="shared" si="1"/>
        <v>4312.9399999999996</v>
      </c>
      <c r="K30" s="17">
        <v>115.52</v>
      </c>
    </row>
    <row r="31" spans="1:13" x14ac:dyDescent="0.25">
      <c r="A31" s="7" t="s">
        <v>31</v>
      </c>
      <c r="B31" s="19" t="s">
        <v>51</v>
      </c>
      <c r="C31" s="8">
        <v>2381.06</v>
      </c>
      <c r="D31" s="8">
        <f>8+36.91</f>
        <v>44.91</v>
      </c>
      <c r="E31" s="9">
        <f t="shared" si="0"/>
        <v>2425.9699999999998</v>
      </c>
      <c r="F31" s="8">
        <v>19.13</v>
      </c>
      <c r="G31" s="8">
        <v>1212.8900000000001</v>
      </c>
      <c r="H31" s="8">
        <v>266.85000000000002</v>
      </c>
      <c r="I31" s="9">
        <f t="shared" si="2"/>
        <v>1498.8700000000003</v>
      </c>
      <c r="J31" s="9">
        <f t="shared" si="1"/>
        <v>927.09999999999945</v>
      </c>
      <c r="K31" s="8">
        <v>97.04</v>
      </c>
      <c r="L31" s="2"/>
      <c r="M31" s="2"/>
    </row>
    <row r="32" spans="1:13" x14ac:dyDescent="0.25">
      <c r="A32" s="7" t="s">
        <v>32</v>
      </c>
      <c r="B32" s="19" t="s">
        <v>55</v>
      </c>
      <c r="C32" s="8">
        <v>9646.2099999999991</v>
      </c>
      <c r="D32" s="8"/>
      <c r="E32" s="9">
        <f t="shared" si="0"/>
        <v>9646.2099999999991</v>
      </c>
      <c r="F32" s="8">
        <v>1590.13</v>
      </c>
      <c r="G32" s="8">
        <v>4823.1099999999997</v>
      </c>
      <c r="H32" s="8">
        <v>513.01</v>
      </c>
      <c r="I32" s="9">
        <f t="shared" si="2"/>
        <v>6926.25</v>
      </c>
      <c r="J32" s="9">
        <f t="shared" si="1"/>
        <v>2719.9599999999991</v>
      </c>
      <c r="K32" s="8">
        <v>385.84</v>
      </c>
      <c r="L32" s="2"/>
      <c r="M32" s="2"/>
    </row>
    <row r="33" spans="1:16" x14ac:dyDescent="0.25">
      <c r="A33" s="7" t="s">
        <v>33</v>
      </c>
      <c r="B33" s="19" t="s">
        <v>41</v>
      </c>
      <c r="C33" s="8">
        <v>3016.26</v>
      </c>
      <c r="D33" s="8">
        <v>121.91</v>
      </c>
      <c r="E33" s="9">
        <f t="shared" si="0"/>
        <v>3138.17</v>
      </c>
      <c r="F33" s="8">
        <v>66.67</v>
      </c>
      <c r="G33" s="8">
        <v>1563.05</v>
      </c>
      <c r="H33" s="8">
        <v>345.19</v>
      </c>
      <c r="I33" s="9">
        <f t="shared" si="2"/>
        <v>1974.91</v>
      </c>
      <c r="J33" s="9">
        <f t="shared" si="1"/>
        <v>1163.26</v>
      </c>
      <c r="K33" s="8">
        <v>126</v>
      </c>
      <c r="L33" s="2"/>
      <c r="M33" s="2"/>
    </row>
    <row r="34" spans="1:16" x14ac:dyDescent="0.25">
      <c r="A34" s="7" t="s">
        <v>34</v>
      </c>
      <c r="B34" s="19" t="s">
        <v>49</v>
      </c>
      <c r="C34" s="8">
        <v>7172.59</v>
      </c>
      <c r="D34" s="8">
        <v>378.35</v>
      </c>
      <c r="E34" s="9">
        <f t="shared" si="0"/>
        <v>7550.9400000000005</v>
      </c>
      <c r="F34" s="8">
        <v>1066.07</v>
      </c>
      <c r="G34" s="8">
        <v>3778.17</v>
      </c>
      <c r="H34" s="8">
        <v>513.01</v>
      </c>
      <c r="I34" s="9">
        <f t="shared" si="2"/>
        <v>5357.25</v>
      </c>
      <c r="J34" s="9">
        <f t="shared" si="1"/>
        <v>2193.6900000000005</v>
      </c>
      <c r="K34" s="8">
        <v>301.82</v>
      </c>
      <c r="L34" s="2"/>
      <c r="M34" s="2"/>
    </row>
    <row r="35" spans="1:16" x14ac:dyDescent="0.25">
      <c r="A35" s="7" t="s">
        <v>35</v>
      </c>
      <c r="B35" s="19" t="s">
        <v>54</v>
      </c>
      <c r="C35" s="8">
        <v>1750.78</v>
      </c>
      <c r="D35" s="8">
        <f>7.88</f>
        <v>7.88</v>
      </c>
      <c r="E35" s="9">
        <f t="shared" si="0"/>
        <v>1758.66</v>
      </c>
      <c r="F35" s="8"/>
      <c r="G35" s="8">
        <v>879.84</v>
      </c>
      <c r="H35" s="8">
        <v>158.27000000000001</v>
      </c>
      <c r="I35" s="9">
        <f t="shared" si="2"/>
        <v>1038.1100000000001</v>
      </c>
      <c r="J35" s="9">
        <f t="shared" si="1"/>
        <v>720.55</v>
      </c>
      <c r="K35" s="8">
        <v>70.3</v>
      </c>
      <c r="L35" s="2"/>
      <c r="M35" s="2"/>
    </row>
    <row r="36" spans="1:16" x14ac:dyDescent="0.25">
      <c r="A36" s="11" t="s">
        <v>86</v>
      </c>
      <c r="B36" s="19"/>
      <c r="C36" s="8"/>
      <c r="D36" s="8"/>
      <c r="E36" s="9"/>
      <c r="F36" s="8"/>
      <c r="G36" s="8"/>
      <c r="H36" s="8"/>
      <c r="I36" s="9"/>
      <c r="J36" s="9"/>
      <c r="K36" s="8"/>
      <c r="L36" s="2"/>
      <c r="M36" s="2"/>
    </row>
    <row r="37" spans="1:16" s="6" customFormat="1" x14ac:dyDescent="0.25">
      <c r="A37" s="11" t="s">
        <v>85</v>
      </c>
      <c r="B37" s="13"/>
      <c r="C37" s="9">
        <f t="shared" ref="C37:H37" si="3">SUM(C5:C36)</f>
        <v>156429.86999999997</v>
      </c>
      <c r="D37" s="9">
        <f t="shared" si="3"/>
        <v>3431.28</v>
      </c>
      <c r="E37" s="9">
        <f t="shared" si="3"/>
        <v>159861.15000000002</v>
      </c>
      <c r="F37" s="9">
        <f t="shared" si="3"/>
        <v>17234.890000000003</v>
      </c>
      <c r="G37" s="9">
        <f t="shared" si="3"/>
        <v>76141.229999999981</v>
      </c>
      <c r="H37" s="9">
        <f t="shared" si="3"/>
        <v>10833.760000000006</v>
      </c>
      <c r="I37" s="9">
        <f>SUM(F37:H37)</f>
        <v>104209.87999999999</v>
      </c>
      <c r="J37" s="9">
        <f>SUM(J5:J36)</f>
        <v>55651.270000000011</v>
      </c>
      <c r="K37" s="9">
        <f>SUM(K5:K36)</f>
        <v>6456.3099999999995</v>
      </c>
    </row>
    <row r="38" spans="1:16" s="6" customFormat="1" x14ac:dyDescent="0.25">
      <c r="A38" s="14" t="s">
        <v>96</v>
      </c>
      <c r="B38" s="21"/>
      <c r="C38" s="15"/>
      <c r="D38" s="15"/>
      <c r="E38" s="15"/>
      <c r="F38" s="15"/>
      <c r="G38" s="15"/>
      <c r="H38" s="15"/>
    </row>
    <row r="39" spans="1:16" s="6" customFormat="1" x14ac:dyDescent="0.25">
      <c r="A39" s="14" t="s">
        <v>97</v>
      </c>
      <c r="B39" s="21"/>
      <c r="C39" s="15"/>
      <c r="D39" s="15"/>
      <c r="E39" s="15"/>
      <c r="F39" s="15"/>
      <c r="G39" s="15"/>
      <c r="H39" s="15"/>
    </row>
    <row r="40" spans="1:16" x14ac:dyDescent="0.25">
      <c r="A40" s="14"/>
      <c r="F40" s="2"/>
      <c r="G40" s="2"/>
      <c r="H40" s="2"/>
    </row>
    <row r="41" spans="1:16" x14ac:dyDescent="0.25">
      <c r="C41" s="2"/>
      <c r="D41" s="2"/>
      <c r="F41" s="3"/>
      <c r="G41" s="3"/>
      <c r="H41" s="4"/>
      <c r="I41" s="5"/>
      <c r="K41" s="3"/>
      <c r="L41" s="5"/>
      <c r="N41" s="3"/>
      <c r="O41" s="3"/>
      <c r="P41" s="3"/>
    </row>
    <row r="42" spans="1:16" x14ac:dyDescent="0.25">
      <c r="C42" s="5"/>
      <c r="F42" s="3"/>
      <c r="G42" s="3"/>
      <c r="H42" s="4"/>
      <c r="I42" s="2"/>
      <c r="K42" s="3"/>
      <c r="L42" s="5"/>
      <c r="N42" s="3"/>
      <c r="O42" s="3"/>
      <c r="P42" s="3"/>
    </row>
    <row r="43" spans="1:16" x14ac:dyDescent="0.25">
      <c r="C43" s="2"/>
      <c r="D43" s="2"/>
      <c r="E43" s="2"/>
      <c r="I43" s="2"/>
    </row>
    <row r="44" spans="1:16" x14ac:dyDescent="0.25">
      <c r="I44" s="2"/>
    </row>
    <row r="45" spans="1:16" x14ac:dyDescent="0.25">
      <c r="I45" s="3" t="s">
        <v>70</v>
      </c>
    </row>
    <row r="46" spans="1:16" x14ac:dyDescent="0.25">
      <c r="I46" s="3" t="s">
        <v>70</v>
      </c>
    </row>
  </sheetData>
  <mergeCells count="14">
    <mergeCell ref="I3:I4"/>
    <mergeCell ref="K2:K4"/>
    <mergeCell ref="D1:K1"/>
    <mergeCell ref="F2:I2"/>
    <mergeCell ref="H3:H4"/>
    <mergeCell ref="G3:G4"/>
    <mergeCell ref="E3:E4"/>
    <mergeCell ref="F3:F4"/>
    <mergeCell ref="J2:J4"/>
    <mergeCell ref="A2:A4"/>
    <mergeCell ref="B2:B4"/>
    <mergeCell ref="C2:E2"/>
    <mergeCell ref="C3:C4"/>
    <mergeCell ref="D3:D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Resumo (2)</vt:lpstr>
      <vt:lpstr>Relatório</vt:lpstr>
      <vt:lpstr>13 Salário</vt:lpstr>
      <vt:lpstr>'Resumo (2)'!Area_de_impressao</vt:lpstr>
      <vt:lpstr>Relatório!Titulos_de_impressao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Edna L.G. Ferreira</cp:lastModifiedBy>
  <cp:lastPrinted>2016-03-01T17:25:14Z</cp:lastPrinted>
  <dcterms:created xsi:type="dcterms:W3CDTF">2016-01-08T13:50:30Z</dcterms:created>
  <dcterms:modified xsi:type="dcterms:W3CDTF">2016-03-01T17:30:04Z</dcterms:modified>
</cp:coreProperties>
</file>