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9875" windowHeight="7410" activeTab="1"/>
  </bookViews>
  <sheets>
    <sheet name="Resumo (2)" sheetId="2" r:id="rId1"/>
    <sheet name="Relatório" sheetId="4" r:id="rId2"/>
  </sheets>
  <definedNames>
    <definedName name="_xlnm.Print_Area" localSheetId="0">'Resumo (2)'!$A$1:$N$87</definedName>
    <definedName name="_xlnm.Print_Titles" localSheetId="1">Relatório!$1:$1</definedName>
  </definedNames>
  <calcPr calcId="145621"/>
</workbook>
</file>

<file path=xl/calcChain.xml><?xml version="1.0" encoding="utf-8"?>
<calcChain xmlns="http://schemas.openxmlformats.org/spreadsheetml/2006/main">
  <c r="C15" i="4" l="1"/>
  <c r="L40" i="2"/>
  <c r="S39" i="2"/>
  <c r="E39" i="2"/>
  <c r="E38" i="2"/>
  <c r="E31" i="2"/>
  <c r="O28" i="2"/>
  <c r="F28" i="2"/>
  <c r="E27" i="2"/>
  <c r="C16" i="2"/>
  <c r="P15" i="2"/>
  <c r="O15" i="2"/>
  <c r="H15" i="2"/>
  <c r="E15" i="2"/>
  <c r="E13" i="2"/>
  <c r="O11" i="2"/>
  <c r="E11" i="2"/>
  <c r="F11" i="2"/>
  <c r="U9" i="2"/>
  <c r="P9" i="2"/>
  <c r="E9" i="2"/>
  <c r="F9" i="2"/>
  <c r="E8" i="2"/>
  <c r="E7" i="2"/>
  <c r="O29" i="2" l="1"/>
  <c r="O9" i="2" l="1"/>
  <c r="T42" i="2" l="1"/>
  <c r="U42" i="2"/>
  <c r="V42" i="2"/>
  <c r="O31" i="2"/>
  <c r="N72" i="4" l="1"/>
  <c r="A64" i="4"/>
  <c r="B64" i="4"/>
  <c r="C64" i="4"/>
  <c r="D64" i="4"/>
  <c r="E64" i="4"/>
  <c r="F64" i="4"/>
  <c r="G64" i="4"/>
  <c r="H64" i="4"/>
  <c r="I64" i="4"/>
  <c r="J64" i="4"/>
  <c r="K64" i="4"/>
  <c r="M64" i="4"/>
  <c r="A19" i="4"/>
  <c r="B19" i="4"/>
  <c r="C19" i="4"/>
  <c r="D19" i="4"/>
  <c r="E19" i="4"/>
  <c r="F19" i="4"/>
  <c r="G19" i="4"/>
  <c r="H19" i="4"/>
  <c r="I19" i="4"/>
  <c r="J19" i="4"/>
  <c r="L19" i="4"/>
  <c r="M19" i="4"/>
  <c r="N19" i="4"/>
  <c r="A18" i="4"/>
  <c r="B18" i="4"/>
  <c r="C18" i="4"/>
  <c r="D18" i="4"/>
  <c r="K18" i="4" s="1"/>
  <c r="E18" i="4"/>
  <c r="F18" i="4"/>
  <c r="G18" i="4"/>
  <c r="H18" i="4"/>
  <c r="I18" i="4"/>
  <c r="J18" i="4"/>
  <c r="L18" i="4"/>
  <c r="M18" i="4"/>
  <c r="N18" i="4"/>
  <c r="X18" i="2"/>
  <c r="K18" i="2"/>
  <c r="K19" i="4" l="1"/>
  <c r="L64" i="4"/>
  <c r="Z18" i="2"/>
  <c r="N64" i="4" l="1"/>
  <c r="AA18" i="2" s="1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8" i="4" l="1"/>
  <c r="L7" i="4"/>
  <c r="M7" i="4"/>
  <c r="N7" i="4"/>
  <c r="L8" i="4"/>
  <c r="M8" i="4"/>
  <c r="N8" i="4"/>
  <c r="L9" i="4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20" i="4"/>
  <c r="M20" i="4"/>
  <c r="N20" i="4"/>
  <c r="L21" i="4"/>
  <c r="M21" i="4"/>
  <c r="N21" i="4"/>
  <c r="L22" i="4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L31" i="4"/>
  <c r="M31" i="4"/>
  <c r="N31" i="4"/>
  <c r="L32" i="4"/>
  <c r="M32" i="4"/>
  <c r="N32" i="4"/>
  <c r="L33" i="4"/>
  <c r="M33" i="4"/>
  <c r="N33" i="4"/>
  <c r="L34" i="4"/>
  <c r="M34" i="4"/>
  <c r="N34" i="4"/>
  <c r="L35" i="4"/>
  <c r="M35" i="4"/>
  <c r="N35" i="4"/>
  <c r="L36" i="4"/>
  <c r="M36" i="4"/>
  <c r="N36" i="4"/>
  <c r="M37" i="4"/>
  <c r="N37" i="4"/>
  <c r="L38" i="4"/>
  <c r="M38" i="4"/>
  <c r="N38" i="4"/>
  <c r="L39" i="4"/>
  <c r="M39" i="4"/>
  <c r="N39" i="4"/>
  <c r="L40" i="4"/>
  <c r="M40" i="4"/>
  <c r="N40" i="4"/>
  <c r="L41" i="4"/>
  <c r="M41" i="4"/>
  <c r="N41" i="4"/>
  <c r="A7" i="4"/>
  <c r="B7" i="4"/>
  <c r="C7" i="4"/>
  <c r="D7" i="4"/>
  <c r="E7" i="4"/>
  <c r="F7" i="4"/>
  <c r="G7" i="4"/>
  <c r="H7" i="4"/>
  <c r="I7" i="4"/>
  <c r="J7" i="4"/>
  <c r="A8" i="4"/>
  <c r="B8" i="4"/>
  <c r="C8" i="4"/>
  <c r="D8" i="4"/>
  <c r="E8" i="4"/>
  <c r="F8" i="4"/>
  <c r="G8" i="4"/>
  <c r="H8" i="4"/>
  <c r="I8" i="4"/>
  <c r="J8" i="4"/>
  <c r="A9" i="4"/>
  <c r="B9" i="4"/>
  <c r="C9" i="4"/>
  <c r="D9" i="4"/>
  <c r="F9" i="4"/>
  <c r="G9" i="4"/>
  <c r="H9" i="4"/>
  <c r="I9" i="4"/>
  <c r="J9" i="4"/>
  <c r="A10" i="4"/>
  <c r="B10" i="4"/>
  <c r="C10" i="4"/>
  <c r="D10" i="4"/>
  <c r="F10" i="4"/>
  <c r="G10" i="4"/>
  <c r="H10" i="4"/>
  <c r="I10" i="4"/>
  <c r="J10" i="4"/>
  <c r="A11" i="4"/>
  <c r="B11" i="4"/>
  <c r="C11" i="4"/>
  <c r="D11" i="4"/>
  <c r="E11" i="4"/>
  <c r="F11" i="4"/>
  <c r="G11" i="4"/>
  <c r="H11" i="4"/>
  <c r="I11" i="4"/>
  <c r="J11" i="4"/>
  <c r="A12" i="4"/>
  <c r="B12" i="4"/>
  <c r="C12" i="4"/>
  <c r="D12" i="4"/>
  <c r="F12" i="4"/>
  <c r="G12" i="4"/>
  <c r="H12" i="4"/>
  <c r="I12" i="4"/>
  <c r="J12" i="4"/>
  <c r="A13" i="4"/>
  <c r="B13" i="4"/>
  <c r="C13" i="4"/>
  <c r="D13" i="4"/>
  <c r="E13" i="4"/>
  <c r="F13" i="4"/>
  <c r="G13" i="4"/>
  <c r="H13" i="4"/>
  <c r="I13" i="4"/>
  <c r="J13" i="4"/>
  <c r="A14" i="4"/>
  <c r="B14" i="4"/>
  <c r="C14" i="4"/>
  <c r="D14" i="4"/>
  <c r="E14" i="4"/>
  <c r="F14" i="4"/>
  <c r="G14" i="4"/>
  <c r="H14" i="4"/>
  <c r="I14" i="4"/>
  <c r="J14" i="4"/>
  <c r="A15" i="4"/>
  <c r="B15" i="4"/>
  <c r="D15" i="4"/>
  <c r="E15" i="4"/>
  <c r="F15" i="4"/>
  <c r="G15" i="4"/>
  <c r="H15" i="4"/>
  <c r="I15" i="4"/>
  <c r="J15" i="4"/>
  <c r="A16" i="4"/>
  <c r="B16" i="4"/>
  <c r="C16" i="4"/>
  <c r="D16" i="4"/>
  <c r="E16" i="4"/>
  <c r="F16" i="4"/>
  <c r="G16" i="4"/>
  <c r="H16" i="4"/>
  <c r="I16" i="4"/>
  <c r="J16" i="4"/>
  <c r="A17" i="4"/>
  <c r="B17" i="4"/>
  <c r="D17" i="4"/>
  <c r="E17" i="4"/>
  <c r="F17" i="4"/>
  <c r="G17" i="4"/>
  <c r="H17" i="4"/>
  <c r="I17" i="4"/>
  <c r="J17" i="4"/>
  <c r="A20" i="4"/>
  <c r="B20" i="4"/>
  <c r="C20" i="4"/>
  <c r="D20" i="4"/>
  <c r="E20" i="4"/>
  <c r="F20" i="4"/>
  <c r="G20" i="4"/>
  <c r="H20" i="4"/>
  <c r="I20" i="4"/>
  <c r="J20" i="4"/>
  <c r="A21" i="4"/>
  <c r="B21" i="4"/>
  <c r="C21" i="4"/>
  <c r="D21" i="4"/>
  <c r="F21" i="4"/>
  <c r="G21" i="4"/>
  <c r="H21" i="4"/>
  <c r="I21" i="4"/>
  <c r="J21" i="4"/>
  <c r="A22" i="4"/>
  <c r="B22" i="4"/>
  <c r="C22" i="4"/>
  <c r="D22" i="4"/>
  <c r="E22" i="4"/>
  <c r="F22" i="4"/>
  <c r="G22" i="4"/>
  <c r="H22" i="4"/>
  <c r="I22" i="4"/>
  <c r="J22" i="4"/>
  <c r="A23" i="4"/>
  <c r="B23" i="4"/>
  <c r="C23" i="4"/>
  <c r="D23" i="4"/>
  <c r="E23" i="4"/>
  <c r="F23" i="4"/>
  <c r="G23" i="4"/>
  <c r="H23" i="4"/>
  <c r="I23" i="4"/>
  <c r="J23" i="4"/>
  <c r="A24" i="4"/>
  <c r="B24" i="4"/>
  <c r="C24" i="4"/>
  <c r="D24" i="4"/>
  <c r="E24" i="4"/>
  <c r="F24" i="4"/>
  <c r="G24" i="4"/>
  <c r="H24" i="4"/>
  <c r="I24" i="4"/>
  <c r="J24" i="4"/>
  <c r="A25" i="4"/>
  <c r="B25" i="4"/>
  <c r="C25" i="4"/>
  <c r="D25" i="4"/>
  <c r="E25" i="4"/>
  <c r="G25" i="4"/>
  <c r="H25" i="4"/>
  <c r="I25" i="4"/>
  <c r="J25" i="4"/>
  <c r="A26" i="4"/>
  <c r="B26" i="4"/>
  <c r="C26" i="4"/>
  <c r="D26" i="4"/>
  <c r="E26" i="4"/>
  <c r="F26" i="4"/>
  <c r="G26" i="4"/>
  <c r="H26" i="4"/>
  <c r="I26" i="4"/>
  <c r="J26" i="4"/>
  <c r="A27" i="4"/>
  <c r="B27" i="4"/>
  <c r="C27" i="4"/>
  <c r="D27" i="4"/>
  <c r="E27" i="4"/>
  <c r="F27" i="4"/>
  <c r="G27" i="4"/>
  <c r="H27" i="4"/>
  <c r="I27" i="4"/>
  <c r="J27" i="4"/>
  <c r="A28" i="4"/>
  <c r="B28" i="4"/>
  <c r="C28" i="4"/>
  <c r="D28" i="4"/>
  <c r="F28" i="4"/>
  <c r="G28" i="4"/>
  <c r="H28" i="4"/>
  <c r="I28" i="4"/>
  <c r="J28" i="4"/>
  <c r="A29" i="4"/>
  <c r="B29" i="4"/>
  <c r="C29" i="4"/>
  <c r="D29" i="4"/>
  <c r="E29" i="4"/>
  <c r="F29" i="4"/>
  <c r="G29" i="4"/>
  <c r="H29" i="4"/>
  <c r="I29" i="4"/>
  <c r="J29" i="4"/>
  <c r="A30" i="4"/>
  <c r="B30" i="4"/>
  <c r="C30" i="4"/>
  <c r="D30" i="4"/>
  <c r="E30" i="4"/>
  <c r="F30" i="4"/>
  <c r="G30" i="4"/>
  <c r="H30" i="4"/>
  <c r="I30" i="4"/>
  <c r="J30" i="4"/>
  <c r="A31" i="4"/>
  <c r="B31" i="4"/>
  <c r="C31" i="4"/>
  <c r="D31" i="4"/>
  <c r="F31" i="4"/>
  <c r="G31" i="4"/>
  <c r="H31" i="4"/>
  <c r="I31" i="4"/>
  <c r="J31" i="4"/>
  <c r="A32" i="4"/>
  <c r="B32" i="4"/>
  <c r="C32" i="4"/>
  <c r="D32" i="4"/>
  <c r="E32" i="4"/>
  <c r="G32" i="4"/>
  <c r="H32" i="4"/>
  <c r="I32" i="4"/>
  <c r="J32" i="4"/>
  <c r="A33" i="4"/>
  <c r="B33" i="4"/>
  <c r="C33" i="4"/>
  <c r="D33" i="4"/>
  <c r="E33" i="4"/>
  <c r="F33" i="4"/>
  <c r="G33" i="4"/>
  <c r="H33" i="4"/>
  <c r="I33" i="4"/>
  <c r="J33" i="4"/>
  <c r="A34" i="4"/>
  <c r="B34" i="4"/>
  <c r="C34" i="4"/>
  <c r="D34" i="4"/>
  <c r="E34" i="4"/>
  <c r="F34" i="4"/>
  <c r="G34" i="4"/>
  <c r="H34" i="4"/>
  <c r="I34" i="4"/>
  <c r="J34" i="4"/>
  <c r="A35" i="4"/>
  <c r="B35" i="4"/>
  <c r="C35" i="4"/>
  <c r="D35" i="4"/>
  <c r="F35" i="4"/>
  <c r="G35" i="4"/>
  <c r="H35" i="4"/>
  <c r="I35" i="4"/>
  <c r="J35" i="4"/>
  <c r="A36" i="4"/>
  <c r="B36" i="4"/>
  <c r="C36" i="4"/>
  <c r="D36" i="4"/>
  <c r="E36" i="4"/>
  <c r="F36" i="4"/>
  <c r="G36" i="4"/>
  <c r="H36" i="4"/>
  <c r="I36" i="4"/>
  <c r="J36" i="4"/>
  <c r="A37" i="4"/>
  <c r="B37" i="4"/>
  <c r="C37" i="4"/>
  <c r="D37" i="4"/>
  <c r="E37" i="4"/>
  <c r="F37" i="4"/>
  <c r="G37" i="4"/>
  <c r="H37" i="4"/>
  <c r="I37" i="4"/>
  <c r="J37" i="4"/>
  <c r="A38" i="4"/>
  <c r="B38" i="4"/>
  <c r="C38" i="4"/>
  <c r="D38" i="4"/>
  <c r="E38" i="4"/>
  <c r="F38" i="4"/>
  <c r="G38" i="4"/>
  <c r="H38" i="4"/>
  <c r="I38" i="4"/>
  <c r="J38" i="4"/>
  <c r="A39" i="4"/>
  <c r="B39" i="4"/>
  <c r="C39" i="4"/>
  <c r="D39" i="4"/>
  <c r="E39" i="4"/>
  <c r="G39" i="4"/>
  <c r="H39" i="4"/>
  <c r="I39" i="4"/>
  <c r="J39" i="4"/>
  <c r="A40" i="4"/>
  <c r="B40" i="4"/>
  <c r="C40" i="4"/>
  <c r="D40" i="4"/>
  <c r="E40" i="4"/>
  <c r="F40" i="4"/>
  <c r="G40" i="4"/>
  <c r="H40" i="4"/>
  <c r="I40" i="4"/>
  <c r="J40" i="4"/>
  <c r="A41" i="4"/>
  <c r="B41" i="4"/>
  <c r="C41" i="4"/>
  <c r="D41" i="4"/>
  <c r="E41" i="4"/>
  <c r="F41" i="4"/>
  <c r="G41" i="4"/>
  <c r="H41" i="4"/>
  <c r="I41" i="4"/>
  <c r="J41" i="4"/>
  <c r="F39" i="4" l="1"/>
  <c r="X35" i="2" l="1"/>
  <c r="X36" i="2"/>
  <c r="E28" i="4" l="1"/>
  <c r="E35" i="4"/>
  <c r="F32" i="4"/>
  <c r="E31" i="4"/>
  <c r="F25" i="4"/>
  <c r="E21" i="4"/>
  <c r="E12" i="4"/>
  <c r="E10" i="4"/>
  <c r="E9" i="4"/>
  <c r="E1" i="4"/>
  <c r="A63" i="4" l="1"/>
  <c r="B63" i="4"/>
  <c r="C63" i="4"/>
  <c r="D63" i="4"/>
  <c r="E63" i="4"/>
  <c r="F63" i="4"/>
  <c r="G63" i="4"/>
  <c r="I63" i="4"/>
  <c r="J63" i="4"/>
  <c r="K63" i="4"/>
  <c r="M63" i="4"/>
  <c r="A65" i="4"/>
  <c r="B65" i="4"/>
  <c r="C65" i="4"/>
  <c r="D65" i="4"/>
  <c r="E65" i="4"/>
  <c r="F65" i="4"/>
  <c r="G65" i="4"/>
  <c r="I65" i="4"/>
  <c r="J65" i="4"/>
  <c r="K65" i="4"/>
  <c r="M65" i="4"/>
  <c r="X17" i="2"/>
  <c r="K17" i="2"/>
  <c r="L63" i="4" l="1"/>
  <c r="N63" i="4" s="1"/>
  <c r="Z17" i="2"/>
  <c r="AA17" i="2"/>
  <c r="L65" i="4"/>
  <c r="N65" i="4" s="1"/>
  <c r="A88" i="4"/>
  <c r="A87" i="4"/>
  <c r="B51" i="4"/>
  <c r="B52" i="4"/>
  <c r="B53" i="4"/>
  <c r="B54" i="4"/>
  <c r="B55" i="4"/>
  <c r="B56" i="4"/>
  <c r="B57" i="4"/>
  <c r="B58" i="4"/>
  <c r="B59" i="4"/>
  <c r="B60" i="4"/>
  <c r="B61" i="4"/>
  <c r="B62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A52" i="4"/>
  <c r="A53" i="4"/>
  <c r="A54" i="4"/>
  <c r="A55" i="4"/>
  <c r="A56" i="4"/>
  <c r="A57" i="4"/>
  <c r="A58" i="4"/>
  <c r="A59" i="4"/>
  <c r="A60" i="4"/>
  <c r="A61" i="4"/>
  <c r="A62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51" i="4"/>
  <c r="B6" i="4"/>
  <c r="A6" i="4"/>
  <c r="A45" i="4"/>
  <c r="M86" i="4" l="1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2" i="4"/>
  <c r="M61" i="4"/>
  <c r="M60" i="4"/>
  <c r="M59" i="4"/>
  <c r="M58" i="4"/>
  <c r="M57" i="4"/>
  <c r="M56" i="4"/>
  <c r="M55" i="4"/>
  <c r="M54" i="4"/>
  <c r="M53" i="4"/>
  <c r="M52" i="4"/>
  <c r="M51" i="4"/>
  <c r="D51" i="4"/>
  <c r="E51" i="4"/>
  <c r="F51" i="4"/>
  <c r="G51" i="4"/>
  <c r="I51" i="4"/>
  <c r="J51" i="4"/>
  <c r="K51" i="4"/>
  <c r="D52" i="4"/>
  <c r="E52" i="4"/>
  <c r="F52" i="4"/>
  <c r="G52" i="4"/>
  <c r="I52" i="4"/>
  <c r="J52" i="4"/>
  <c r="K52" i="4"/>
  <c r="D53" i="4"/>
  <c r="E53" i="4"/>
  <c r="F53" i="4"/>
  <c r="G53" i="4"/>
  <c r="I53" i="4"/>
  <c r="J53" i="4"/>
  <c r="K53" i="4"/>
  <c r="D54" i="4"/>
  <c r="E54" i="4"/>
  <c r="F54" i="4"/>
  <c r="G54" i="4"/>
  <c r="I54" i="4"/>
  <c r="J54" i="4"/>
  <c r="K54" i="4"/>
  <c r="D55" i="4"/>
  <c r="E55" i="4"/>
  <c r="F55" i="4"/>
  <c r="G55" i="4"/>
  <c r="I55" i="4"/>
  <c r="J55" i="4"/>
  <c r="K55" i="4"/>
  <c r="D56" i="4"/>
  <c r="E56" i="4"/>
  <c r="F56" i="4"/>
  <c r="G56" i="4"/>
  <c r="I56" i="4"/>
  <c r="J56" i="4"/>
  <c r="K56" i="4"/>
  <c r="D57" i="4"/>
  <c r="E57" i="4"/>
  <c r="F57" i="4"/>
  <c r="G57" i="4"/>
  <c r="I57" i="4"/>
  <c r="J57" i="4"/>
  <c r="K57" i="4"/>
  <c r="D58" i="4"/>
  <c r="E58" i="4"/>
  <c r="F58" i="4"/>
  <c r="G58" i="4"/>
  <c r="I58" i="4"/>
  <c r="J58" i="4"/>
  <c r="K58" i="4"/>
  <c r="D59" i="4"/>
  <c r="E59" i="4"/>
  <c r="F59" i="4"/>
  <c r="G59" i="4"/>
  <c r="I59" i="4"/>
  <c r="J59" i="4"/>
  <c r="K59" i="4"/>
  <c r="D60" i="4"/>
  <c r="E60" i="4"/>
  <c r="F60" i="4"/>
  <c r="G60" i="4"/>
  <c r="I60" i="4"/>
  <c r="J60" i="4"/>
  <c r="K60" i="4"/>
  <c r="D61" i="4"/>
  <c r="E61" i="4"/>
  <c r="F61" i="4"/>
  <c r="G61" i="4"/>
  <c r="I61" i="4"/>
  <c r="J61" i="4"/>
  <c r="K61" i="4"/>
  <c r="D62" i="4"/>
  <c r="E62" i="4"/>
  <c r="F62" i="4"/>
  <c r="G62" i="4"/>
  <c r="I62" i="4"/>
  <c r="J62" i="4"/>
  <c r="K62" i="4"/>
  <c r="D66" i="4"/>
  <c r="E66" i="4"/>
  <c r="F66" i="4"/>
  <c r="G66" i="4"/>
  <c r="I66" i="4"/>
  <c r="J66" i="4"/>
  <c r="K66" i="4"/>
  <c r="D67" i="4"/>
  <c r="E67" i="4"/>
  <c r="F67" i="4"/>
  <c r="G67" i="4"/>
  <c r="I67" i="4"/>
  <c r="J67" i="4"/>
  <c r="K67" i="4"/>
  <c r="D68" i="4"/>
  <c r="E68" i="4"/>
  <c r="F68" i="4"/>
  <c r="G68" i="4"/>
  <c r="I68" i="4"/>
  <c r="J68" i="4"/>
  <c r="K68" i="4"/>
  <c r="D69" i="4"/>
  <c r="E69" i="4"/>
  <c r="F69" i="4"/>
  <c r="G69" i="4"/>
  <c r="I69" i="4"/>
  <c r="J69" i="4"/>
  <c r="K69" i="4"/>
  <c r="D70" i="4"/>
  <c r="E70" i="4"/>
  <c r="F70" i="4"/>
  <c r="G70" i="4"/>
  <c r="I70" i="4"/>
  <c r="J70" i="4"/>
  <c r="K70" i="4"/>
  <c r="D71" i="4"/>
  <c r="E71" i="4"/>
  <c r="F71" i="4"/>
  <c r="G71" i="4"/>
  <c r="I71" i="4"/>
  <c r="J71" i="4"/>
  <c r="K71" i="4"/>
  <c r="D72" i="4"/>
  <c r="E72" i="4"/>
  <c r="F72" i="4"/>
  <c r="G72" i="4"/>
  <c r="I72" i="4"/>
  <c r="J72" i="4"/>
  <c r="K72" i="4"/>
  <c r="D73" i="4"/>
  <c r="E73" i="4"/>
  <c r="F73" i="4"/>
  <c r="G73" i="4"/>
  <c r="I73" i="4"/>
  <c r="J73" i="4"/>
  <c r="K73" i="4"/>
  <c r="D74" i="4"/>
  <c r="E74" i="4"/>
  <c r="F74" i="4"/>
  <c r="G74" i="4"/>
  <c r="I74" i="4"/>
  <c r="J74" i="4"/>
  <c r="K74" i="4"/>
  <c r="D75" i="4"/>
  <c r="E75" i="4"/>
  <c r="F75" i="4"/>
  <c r="G75" i="4"/>
  <c r="I75" i="4"/>
  <c r="J75" i="4"/>
  <c r="K75" i="4"/>
  <c r="D76" i="4"/>
  <c r="E76" i="4"/>
  <c r="F76" i="4"/>
  <c r="G76" i="4"/>
  <c r="I76" i="4"/>
  <c r="J76" i="4"/>
  <c r="K76" i="4"/>
  <c r="D77" i="4"/>
  <c r="E77" i="4"/>
  <c r="F77" i="4"/>
  <c r="G77" i="4"/>
  <c r="I77" i="4"/>
  <c r="J77" i="4"/>
  <c r="K77" i="4"/>
  <c r="D78" i="4"/>
  <c r="E78" i="4"/>
  <c r="F78" i="4"/>
  <c r="G78" i="4"/>
  <c r="I78" i="4"/>
  <c r="J78" i="4"/>
  <c r="K78" i="4"/>
  <c r="D79" i="4"/>
  <c r="E79" i="4"/>
  <c r="F79" i="4"/>
  <c r="G79" i="4"/>
  <c r="I79" i="4"/>
  <c r="J79" i="4"/>
  <c r="K79" i="4"/>
  <c r="D80" i="4"/>
  <c r="E80" i="4"/>
  <c r="F80" i="4"/>
  <c r="G80" i="4"/>
  <c r="I80" i="4"/>
  <c r="J80" i="4"/>
  <c r="K80" i="4"/>
  <c r="D81" i="4"/>
  <c r="E81" i="4"/>
  <c r="F81" i="4"/>
  <c r="G81" i="4"/>
  <c r="I81" i="4"/>
  <c r="J81" i="4"/>
  <c r="K81" i="4"/>
  <c r="D82" i="4"/>
  <c r="E82" i="4"/>
  <c r="F82" i="4"/>
  <c r="G82" i="4"/>
  <c r="I82" i="4"/>
  <c r="J82" i="4"/>
  <c r="K82" i="4"/>
  <c r="D83" i="4"/>
  <c r="E83" i="4"/>
  <c r="F83" i="4"/>
  <c r="G83" i="4"/>
  <c r="I83" i="4"/>
  <c r="J83" i="4"/>
  <c r="K83" i="4"/>
  <c r="D84" i="4"/>
  <c r="E84" i="4"/>
  <c r="F84" i="4"/>
  <c r="G84" i="4"/>
  <c r="I84" i="4"/>
  <c r="J84" i="4"/>
  <c r="K84" i="4"/>
  <c r="E85" i="4"/>
  <c r="F85" i="4"/>
  <c r="G85" i="4"/>
  <c r="I85" i="4"/>
  <c r="J85" i="4"/>
  <c r="K85" i="4"/>
  <c r="D86" i="4"/>
  <c r="E86" i="4"/>
  <c r="F86" i="4"/>
  <c r="G86" i="4"/>
  <c r="I86" i="4"/>
  <c r="J86" i="4"/>
  <c r="K86" i="4"/>
  <c r="C52" i="4"/>
  <c r="C53" i="4"/>
  <c r="C54" i="4"/>
  <c r="C55" i="4"/>
  <c r="C56" i="4"/>
  <c r="C57" i="4"/>
  <c r="C58" i="4"/>
  <c r="C60" i="4"/>
  <c r="C61" i="4"/>
  <c r="C62" i="4"/>
  <c r="C66" i="4"/>
  <c r="C67" i="4"/>
  <c r="C68" i="4"/>
  <c r="C69" i="4"/>
  <c r="C71" i="4"/>
  <c r="C72" i="4"/>
  <c r="C73" i="4"/>
  <c r="C74" i="4"/>
  <c r="C75" i="4"/>
  <c r="C76" i="4"/>
  <c r="C77" i="4"/>
  <c r="C78" i="4"/>
  <c r="C79" i="4"/>
  <c r="C80" i="4"/>
  <c r="C81" i="4"/>
  <c r="C82" i="4"/>
  <c r="C84" i="4"/>
  <c r="C86" i="4"/>
  <c r="C51" i="4"/>
  <c r="L6" i="4"/>
  <c r="D6" i="4"/>
  <c r="E6" i="4"/>
  <c r="F6" i="4"/>
  <c r="G6" i="4"/>
  <c r="H6" i="4"/>
  <c r="I6" i="4"/>
  <c r="J6" i="4"/>
  <c r="C6" i="4"/>
  <c r="L81" i="4" l="1"/>
  <c r="N81" i="4" s="1"/>
  <c r="A43" i="4"/>
  <c r="A42" i="4"/>
  <c r="A44" i="4"/>
  <c r="W42" i="2" l="1"/>
  <c r="L66" i="4" l="1"/>
  <c r="L69" i="4"/>
  <c r="N69" i="4" s="1"/>
  <c r="L73" i="4"/>
  <c r="L82" i="4"/>
  <c r="N6" i="4"/>
  <c r="K8" i="4"/>
  <c r="K10" i="4"/>
  <c r="K15" i="4"/>
  <c r="K21" i="4"/>
  <c r="K32" i="4"/>
  <c r="K36" i="4"/>
  <c r="I88" i="4"/>
  <c r="L80" i="4"/>
  <c r="K33" i="4"/>
  <c r="L67" i="4"/>
  <c r="K7" i="4"/>
  <c r="D42" i="2"/>
  <c r="G42" i="2"/>
  <c r="H42" i="2"/>
  <c r="I42" i="2"/>
  <c r="J42" i="2"/>
  <c r="N66" i="4" l="1"/>
  <c r="N43" i="4"/>
  <c r="I43" i="4"/>
  <c r="J43" i="4"/>
  <c r="F88" i="4"/>
  <c r="K27" i="4"/>
  <c r="K24" i="4"/>
  <c r="K29" i="4"/>
  <c r="K22" i="4"/>
  <c r="N67" i="4" s="1"/>
  <c r="H43" i="4"/>
  <c r="K20" i="4"/>
  <c r="D43" i="4"/>
  <c r="E88" i="4"/>
  <c r="K34" i="4"/>
  <c r="K26" i="4"/>
  <c r="K16" i="4"/>
  <c r="K11" i="4"/>
  <c r="G43" i="4"/>
  <c r="G88" i="4"/>
  <c r="K37" i="4"/>
  <c r="N82" i="4" s="1"/>
  <c r="M88" i="4"/>
  <c r="L75" i="4"/>
  <c r="K88" i="4"/>
  <c r="L68" i="4"/>
  <c r="L71" i="4"/>
  <c r="L77" i="4"/>
  <c r="N77" i="4" s="1"/>
  <c r="K41" i="4"/>
  <c r="D85" i="4"/>
  <c r="D88" i="4" s="1"/>
  <c r="C85" i="4"/>
  <c r="K39" i="4"/>
  <c r="K38" i="4"/>
  <c r="X23" i="2"/>
  <c r="N71" i="4" l="1"/>
  <c r="C70" i="4"/>
  <c r="L70" i="4" s="1"/>
  <c r="K28" i="4"/>
  <c r="N73" i="4" s="1"/>
  <c r="K30" i="4"/>
  <c r="N75" i="4" s="1"/>
  <c r="K25" i="4"/>
  <c r="K31" i="4"/>
  <c r="K23" i="4"/>
  <c r="N68" i="4" s="1"/>
  <c r="K35" i="4"/>
  <c r="N80" i="4" s="1"/>
  <c r="K40" i="4"/>
  <c r="C83" i="4"/>
  <c r="L83" i="4" s="1"/>
  <c r="N83" i="4" s="1"/>
  <c r="K14" i="2"/>
  <c r="N70" i="4" l="1"/>
  <c r="C59" i="4"/>
  <c r="C88" i="4" s="1"/>
  <c r="F42" i="2"/>
  <c r="K12" i="4"/>
  <c r="L52" i="4"/>
  <c r="N52" i="4" s="1"/>
  <c r="K6" i="2"/>
  <c r="L58" i="4"/>
  <c r="L60" i="4"/>
  <c r="N60" i="4" s="1"/>
  <c r="L62" i="4"/>
  <c r="K9" i="4" l="1"/>
  <c r="K13" i="4"/>
  <c r="N58" i="4" s="1"/>
  <c r="F43" i="4"/>
  <c r="K14" i="4"/>
  <c r="X6" i="2"/>
  <c r="Z6" i="2" s="1"/>
  <c r="AA6" i="2" s="1"/>
  <c r="K12" i="2"/>
  <c r="L61" i="4"/>
  <c r="N61" i="4" s="1"/>
  <c r="L56" i="4"/>
  <c r="N56" i="4" s="1"/>
  <c r="L57" i="4" l="1"/>
  <c r="N57" i="4" s="1"/>
  <c r="E43" i="4" l="1"/>
  <c r="E42" i="2"/>
  <c r="K6" i="4" l="1"/>
  <c r="K7" i="2"/>
  <c r="K10" i="2"/>
  <c r="K13" i="2"/>
  <c r="K15" i="2"/>
  <c r="K20" i="2"/>
  <c r="K21" i="2"/>
  <c r="K23" i="2"/>
  <c r="K24" i="2"/>
  <c r="K25" i="2"/>
  <c r="K26" i="2"/>
  <c r="K27" i="2"/>
  <c r="K33" i="2"/>
  <c r="K35" i="2"/>
  <c r="K36" i="2"/>
  <c r="K40" i="2"/>
  <c r="K5" i="2"/>
  <c r="N90" i="2"/>
  <c r="N42" i="2"/>
  <c r="Z26" i="2" l="1"/>
  <c r="AA26" i="2" s="1"/>
  <c r="Z23" i="2"/>
  <c r="AA23" i="2" s="1"/>
  <c r="Z35" i="2"/>
  <c r="AA35" i="2" s="1"/>
  <c r="X10" i="2" l="1"/>
  <c r="Z10" i="2" s="1"/>
  <c r="AA10" i="2" s="1"/>
  <c r="X11" i="2"/>
  <c r="AC11" i="2" s="1"/>
  <c r="X12" i="2"/>
  <c r="X14" i="2"/>
  <c r="Z14" i="2" s="1"/>
  <c r="AA14" i="2" s="1"/>
  <c r="X15" i="2"/>
  <c r="X16" i="2"/>
  <c r="X20" i="2"/>
  <c r="X21" i="2"/>
  <c r="X22" i="2"/>
  <c r="X24" i="2"/>
  <c r="X25" i="2"/>
  <c r="X27" i="2"/>
  <c r="Z27" i="2" s="1"/>
  <c r="AA27" i="2" s="1"/>
  <c r="X29" i="2"/>
  <c r="X31" i="2"/>
  <c r="X34" i="2"/>
  <c r="Z36" i="2"/>
  <c r="AA36" i="2" s="1"/>
  <c r="X37" i="2"/>
  <c r="R42" i="2"/>
  <c r="Q42" i="2"/>
  <c r="K39" i="2"/>
  <c r="K34" i="2"/>
  <c r="S42" i="2"/>
  <c r="K32" i="2"/>
  <c r="X19" i="2"/>
  <c r="K19" i="2"/>
  <c r="C17" i="4"/>
  <c r="K9" i="2"/>
  <c r="L43" i="4" l="1"/>
  <c r="C43" i="4"/>
  <c r="Z25" i="2"/>
  <c r="AA25" i="2" s="1"/>
  <c r="Z19" i="2"/>
  <c r="AA19" i="2" s="1"/>
  <c r="Z24" i="2"/>
  <c r="AA24" i="2" s="1"/>
  <c r="Z15" i="2"/>
  <c r="AA15" i="2" s="1"/>
  <c r="Z21" i="2"/>
  <c r="AA21" i="2" s="1"/>
  <c r="Z20" i="2"/>
  <c r="AA20" i="2" s="1"/>
  <c r="Z12" i="2"/>
  <c r="AA12" i="2" s="1"/>
  <c r="K11" i="2"/>
  <c r="Z11" i="2" s="1"/>
  <c r="AA11" i="2" s="1"/>
  <c r="K16" i="2"/>
  <c r="K31" i="2"/>
  <c r="K28" i="2"/>
  <c r="O42" i="2"/>
  <c r="K22" i="2"/>
  <c r="K38" i="2"/>
  <c r="K37" i="2"/>
  <c r="K29" i="2"/>
  <c r="K8" i="2"/>
  <c r="K30" i="2"/>
  <c r="Z34" i="2"/>
  <c r="AA34" i="2" s="1"/>
  <c r="P42" i="2"/>
  <c r="Y42" i="2"/>
  <c r="C42" i="2"/>
  <c r="K42" i="2" l="1"/>
  <c r="K17" i="4"/>
  <c r="N62" i="4" s="1"/>
  <c r="L42" i="2"/>
  <c r="Z22" i="2"/>
  <c r="AA22" i="2" s="1"/>
  <c r="Z37" i="2"/>
  <c r="AA37" i="2" s="1"/>
  <c r="Z16" i="2"/>
  <c r="Z29" i="2"/>
  <c r="AA29" i="2" s="1"/>
  <c r="Z31" i="2"/>
  <c r="AA31" i="2" s="1"/>
  <c r="AA16" i="2" l="1"/>
  <c r="K43" i="4"/>
  <c r="M6" i="4"/>
  <c r="M42" i="2" l="1"/>
  <c r="M43" i="4" l="1"/>
  <c r="L78" i="4"/>
  <c r="N78" i="4" s="1"/>
  <c r="X32" i="2"/>
  <c r="Z32" i="2" s="1"/>
  <c r="L54" i="4"/>
  <c r="N54" i="4" s="1"/>
  <c r="X8" i="2"/>
  <c r="Z8" i="2" s="1"/>
  <c r="L85" i="4"/>
  <c r="N85" i="4" s="1"/>
  <c r="X39" i="2"/>
  <c r="Z39" i="2" s="1"/>
  <c r="L86" i="4"/>
  <c r="N86" i="4" s="1"/>
  <c r="X40" i="2"/>
  <c r="Z40" i="2" s="1"/>
  <c r="X33" i="2"/>
  <c r="Z33" i="2" s="1"/>
  <c r="L79" i="4"/>
  <c r="N79" i="4" s="1"/>
  <c r="X30" i="2"/>
  <c r="Z30" i="2" s="1"/>
  <c r="L76" i="4"/>
  <c r="N76" i="4" s="1"/>
  <c r="L59" i="4"/>
  <c r="N59" i="4" s="1"/>
  <c r="X13" i="2"/>
  <c r="Z13" i="2" s="1"/>
  <c r="X9" i="2"/>
  <c r="Z9" i="2" s="1"/>
  <c r="L55" i="4"/>
  <c r="N55" i="4" s="1"/>
  <c r="X38" i="2"/>
  <c r="Z38" i="2" s="1"/>
  <c r="L84" i="4"/>
  <c r="N84" i="4" s="1"/>
  <c r="X42" i="2"/>
  <c r="X5" i="2"/>
  <c r="Z5" i="2" s="1"/>
  <c r="L53" i="4"/>
  <c r="N53" i="4" s="1"/>
  <c r="X7" i="2"/>
  <c r="Z7" i="2" s="1"/>
  <c r="L74" i="4"/>
  <c r="N74" i="4" s="1"/>
  <c r="X28" i="2"/>
  <c r="Z28" i="2" s="1"/>
  <c r="AA7" i="2" l="1"/>
  <c r="AA39" i="2"/>
  <c r="AA30" i="2"/>
  <c r="AA9" i="2"/>
  <c r="AA33" i="2"/>
  <c r="AA13" i="2"/>
  <c r="AA32" i="2"/>
  <c r="AA38" i="2"/>
  <c r="AA28" i="2"/>
  <c r="AA40" i="2"/>
  <c r="AA8" i="2"/>
  <c r="Z42" i="2"/>
  <c r="L51" i="4"/>
  <c r="N51" i="4" s="1"/>
  <c r="N88" i="4" s="1"/>
  <c r="J88" i="4"/>
  <c r="AA5" i="2" l="1"/>
  <c r="L88" i="4"/>
  <c r="N89" i="2"/>
</calcChain>
</file>

<file path=xl/sharedStrings.xml><?xml version="1.0" encoding="utf-8"?>
<sst xmlns="http://schemas.openxmlformats.org/spreadsheetml/2006/main" count="144" uniqueCount="99">
  <si>
    <t>Nome</t>
  </si>
  <si>
    <t>INSS</t>
  </si>
  <si>
    <t>IRRF</t>
  </si>
  <si>
    <t>FGTS</t>
  </si>
  <si>
    <t>Férias</t>
  </si>
  <si>
    <t>Abono 
Pecuniário</t>
  </si>
  <si>
    <t>CARGO</t>
  </si>
  <si>
    <t>Alexandre Junckes Jacques</t>
  </si>
  <si>
    <t>Bárbhara Veloso Beppler</t>
  </si>
  <si>
    <t>Bruna Porto Martins</t>
  </si>
  <si>
    <t>Carmen Eugência Alvarez Patron</t>
  </si>
  <si>
    <t>Deireal Zandomeneco Junior</t>
  </si>
  <si>
    <t>Edna Lealcy Goulart Ferreira</t>
  </si>
  <si>
    <t>Felipe Wagner da Silva</t>
  </si>
  <si>
    <t>Filipe Lima Rockenbach</t>
  </si>
  <si>
    <t>Isabel Leal Marcon Leonetti</t>
  </si>
  <si>
    <t>Isabella Pereira de Sousa</t>
  </si>
  <si>
    <t>Jaime Teixeira Chaves</t>
  </si>
  <si>
    <t>Jaqueline Freitas Vilain</t>
  </si>
  <si>
    <t>Lucas Henrique Gomes da Rocha</t>
  </si>
  <si>
    <t>Luis Antônio Nunes</t>
  </si>
  <si>
    <t>Luiza Mecabo</t>
  </si>
  <si>
    <t>Manuela Cavallazzi</t>
  </si>
  <si>
    <t>Maria Carolina Santiago</t>
  </si>
  <si>
    <t>Mayara Regina de Souza</t>
  </si>
  <si>
    <t>Melina Valença Marcondes</t>
  </si>
  <si>
    <t>Mônica Paludo</t>
  </si>
  <si>
    <t>Nayana Maria de Oliveira</t>
  </si>
  <si>
    <t>Rodrigo David Barros Silva</t>
  </si>
  <si>
    <t>Tatiana Moreira Feres de Melo</t>
  </si>
  <si>
    <t>Thiago Pereira Martins</t>
  </si>
  <si>
    <t>Yve Sarkis da Costa</t>
  </si>
  <si>
    <t>Gerente Técnica</t>
  </si>
  <si>
    <t>Gerente Geral</t>
  </si>
  <si>
    <t>Assessor Especial</t>
  </si>
  <si>
    <t>Assistente Técnico I</t>
  </si>
  <si>
    <t>Secretária II</t>
  </si>
  <si>
    <t>Arquiteta Fiscal II</t>
  </si>
  <si>
    <t>Analista Financeiro II</t>
  </si>
  <si>
    <t>Analista Administrativo I</t>
  </si>
  <si>
    <t>Gerente Financeiro</t>
  </si>
  <si>
    <t>Coordenador Técnico</t>
  </si>
  <si>
    <t>Procuradora Geral</t>
  </si>
  <si>
    <t>Assistente Administrativo I</t>
  </si>
  <si>
    <t>Arquiteto Fiscal II</t>
  </si>
  <si>
    <t>Assistente de Comissões II</t>
  </si>
  <si>
    <t>Assistente Técnico II</t>
  </si>
  <si>
    <t>Analista Jurídico I</t>
  </si>
  <si>
    <t>Analista Técnico II</t>
  </si>
  <si>
    <t>Assistente Financeiro I</t>
  </si>
  <si>
    <t>Total Descontos</t>
  </si>
  <si>
    <t>Horas
Extras</t>
  </si>
  <si>
    <t>Diárias 
Viagens</t>
  </si>
  <si>
    <t>REMUNERAÇÕES + BENEFÍCIOS em R$</t>
  </si>
  <si>
    <t>DESCONTOS R$</t>
  </si>
  <si>
    <t>Faltas</t>
  </si>
  <si>
    <t>Auxilio
Maternidade</t>
  </si>
  <si>
    <t>Mens.
Sindicato</t>
  </si>
  <si>
    <t>Coordenador de TI</t>
  </si>
  <si>
    <t>Liquidos</t>
  </si>
  <si>
    <t>Rescisão</t>
  </si>
  <si>
    <t>Auxilios e Beneficios</t>
  </si>
  <si>
    <t>Analista Compras, Contr. Lic. I</t>
  </si>
  <si>
    <t>Auxílios EXTRAS</t>
  </si>
  <si>
    <t xml:space="preserve"> </t>
  </si>
  <si>
    <r>
      <t xml:space="preserve">Total de
</t>
    </r>
    <r>
      <rPr>
        <b/>
        <sz val="10"/>
        <color theme="1"/>
        <rFont val="Calibri"/>
        <family val="2"/>
        <scheme val="minor"/>
      </rPr>
      <t>Rendimentos</t>
    </r>
  </si>
  <si>
    <t>Remune-
ração</t>
  </si>
  <si>
    <t>Vale 
Aliment</t>
  </si>
  <si>
    <t>Vale 
Transp</t>
  </si>
  <si>
    <t>Vale
Aliment</t>
  </si>
  <si>
    <t>Vale
 Transp</t>
  </si>
  <si>
    <t>Jessica Barbosa</t>
  </si>
  <si>
    <t>Estagiária Jornalismo</t>
  </si>
  <si>
    <t>Rebeca Dora Weber</t>
  </si>
  <si>
    <t>Estagiária Direito</t>
  </si>
  <si>
    <t>Lucas Kuhnen Barni</t>
  </si>
  <si>
    <t>Estagiário Administração</t>
  </si>
  <si>
    <t xml:space="preserve">
Remuneração</t>
  </si>
  <si>
    <t>Total Estagiários = 5</t>
  </si>
  <si>
    <t>Gerente  Administrativo</t>
  </si>
  <si>
    <t>Andrea Beatriz Fritz Bueno</t>
  </si>
  <si>
    <t>Eduardo Amauri de Espindola</t>
  </si>
  <si>
    <t>Plano de Saude</t>
  </si>
  <si>
    <t>Franciani Rosalia Rigoni</t>
  </si>
  <si>
    <t>Lilian Laudina Caovilla</t>
  </si>
  <si>
    <t>Adtos
Férias/Outros</t>
  </si>
  <si>
    <t>13º Propor-
cional</t>
  </si>
  <si>
    <t>Total Funcionários = 31</t>
  </si>
  <si>
    <t>Fernanda Maria Menezes¹</t>
  </si>
  <si>
    <t>¹ Empregada a disposição do CAU disponibilizada pelo DEINFRA. O Salário pago a empregada foi de R$ 3.143,48 a diferença refere-se ao reembolso ao DEINFRA</t>
  </si>
  <si>
    <t>Guilherme Ribeiro Pereira</t>
  </si>
  <si>
    <t>Estagiário Designer</t>
  </si>
  <si>
    <t>Ricardo de Freitas²</t>
  </si>
  <si>
    <t>Plano de
 Saude</t>
  </si>
  <si>
    <t>Contribuição Sindical</t>
  </si>
  <si>
    <t>Ajuda
Custo/Outros</t>
  </si>
  <si>
    <t>Henrique Jose Switalski</t>
  </si>
  <si>
    <t>² Empregado a disposição do CAU disponibilizada pelo DEINFRA. O Salário pago ao empregado foi de R$ 4.097,85 a diferença refere-se ao reembolso ao DEINFRA</t>
  </si>
  <si>
    <t>DEMONSTRATIVO DETALHADO DA FOLHA DE PAGAMENTO
Maio/2016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</si>
</sst>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43" fontId="16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43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4" fontId="16" fillId="0" borderId="10" xfId="1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16" fillId="0" borderId="10" xfId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43" fontId="0" fillId="0" borderId="10" xfId="1" applyFont="1" applyBorder="1" applyAlignment="1">
      <alignment vertical="center"/>
    </xf>
    <xf numFmtId="43" fontId="16" fillId="0" borderId="10" xfId="1" applyFont="1" applyBorder="1" applyAlignment="1">
      <alignment vertical="center"/>
    </xf>
    <xf numFmtId="43" fontId="0" fillId="0" borderId="10" xfId="1" applyFont="1" applyFill="1" applyBorder="1" applyAlignment="1">
      <alignment vertical="center"/>
    </xf>
    <xf numFmtId="43" fontId="16" fillId="0" borderId="10" xfId="1" applyFont="1" applyFill="1" applyBorder="1" applyAlignment="1">
      <alignment vertical="center"/>
    </xf>
    <xf numFmtId="43" fontId="18" fillId="0" borderId="15" xfId="1" applyFont="1" applyBorder="1" applyAlignment="1">
      <alignment horizontal="center" vertical="center" wrapText="1"/>
    </xf>
    <xf numFmtId="43" fontId="18" fillId="0" borderId="15" xfId="1" applyFont="1" applyBorder="1" applyAlignment="1">
      <alignment horizontal="center" vertical="center"/>
    </xf>
    <xf numFmtId="43" fontId="16" fillId="0" borderId="0" xfId="0" applyNumberFormat="1" applyFont="1" applyAlignment="1">
      <alignment vertical="center"/>
    </xf>
    <xf numFmtId="43" fontId="16" fillId="0" borderId="0" xfId="0" applyNumberFormat="1" applyFont="1" applyFill="1" applyAlignment="1">
      <alignment vertical="center"/>
    </xf>
    <xf numFmtId="165" fontId="20" fillId="0" borderId="10" xfId="43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3" fontId="21" fillId="0" borderId="10" xfId="1" applyFont="1" applyBorder="1" applyAlignment="1">
      <alignment vertical="center"/>
    </xf>
    <xf numFmtId="43" fontId="22" fillId="0" borderId="10" xfId="1" applyFont="1" applyBorder="1" applyAlignment="1">
      <alignment vertical="center"/>
    </xf>
    <xf numFmtId="43" fontId="21" fillId="0" borderId="10" xfId="1" applyFont="1" applyFill="1" applyBorder="1" applyAlignment="1">
      <alignment vertical="center"/>
    </xf>
    <xf numFmtId="4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3" fontId="18" fillId="0" borderId="15" xfId="1" applyFont="1" applyBorder="1" applyAlignment="1">
      <alignment horizontal="center" vertical="center" wrapText="1"/>
    </xf>
    <xf numFmtId="43" fontId="18" fillId="0" borderId="15" xfId="1" applyFont="1" applyBorder="1" applyAlignment="1">
      <alignment horizontal="center" vertical="center"/>
    </xf>
    <xf numFmtId="43" fontId="16" fillId="0" borderId="10" xfId="1" applyFont="1" applyBorder="1" applyAlignment="1">
      <alignment horizontal="center" vertical="center" wrapText="1"/>
    </xf>
    <xf numFmtId="43" fontId="16" fillId="0" borderId="11" xfId="1" applyFont="1" applyBorder="1" applyAlignment="1">
      <alignment horizontal="center" vertical="center" wrapText="1"/>
    </xf>
    <xf numFmtId="43" fontId="16" fillId="0" borderId="16" xfId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3" fontId="16" fillId="0" borderId="13" xfId="1" applyFont="1" applyFill="1" applyBorder="1" applyAlignment="1">
      <alignment horizontal="center" vertical="center" wrapText="1"/>
    </xf>
    <xf numFmtId="43" fontId="16" fillId="0" borderId="14" xfId="1" applyFont="1" applyFill="1" applyBorder="1" applyAlignment="1">
      <alignment horizontal="center" vertical="center" wrapText="1"/>
    </xf>
    <xf numFmtId="43" fontId="16" fillId="0" borderId="13" xfId="1" applyFont="1" applyBorder="1" applyAlignment="1">
      <alignment horizontal="center" vertical="center" wrapText="1"/>
    </xf>
    <xf numFmtId="43" fontId="16" fillId="0" borderId="14" xfId="1" applyFont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 wrapText="1"/>
    </xf>
    <xf numFmtId="43" fontId="18" fillId="0" borderId="0" xfId="1" applyFont="1" applyBorder="1" applyAlignment="1">
      <alignment horizontal="center" vertic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43" builtinId="4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331770</xdr:colOff>
      <xdr:row>0</xdr:row>
      <xdr:rowOff>0</xdr:rowOff>
    </xdr:from>
    <xdr:to>
      <xdr:col>3</xdr:col>
      <xdr:colOff>340010</xdr:colOff>
      <xdr:row>0</xdr:row>
      <xdr:rowOff>824073</xdr:rowOff>
    </xdr:to>
    <xdr:pic>
      <xdr:nvPicPr>
        <xdr:cNvPr id="2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33177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59183</xdr:colOff>
      <xdr:row>0</xdr:row>
      <xdr:rowOff>824073</xdr:rowOff>
    </xdr:to>
    <xdr:pic>
      <xdr:nvPicPr>
        <xdr:cNvPr id="3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0" y="0"/>
          <a:ext cx="4974083" cy="82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0"/>
  <sheetViews>
    <sheetView showGridLines="0" zoomScale="89" zoomScaleNormal="8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1.28515625" defaultRowHeight="15" x14ac:dyDescent="0.25"/>
  <cols>
    <col min="1" max="1" width="34" style="2" customWidth="1"/>
    <col min="2" max="2" width="28.140625" style="17" bestFit="1" customWidth="1"/>
    <col min="3" max="3" width="12.28515625" style="3" customWidth="1"/>
    <col min="4" max="4" width="12.7109375" style="3" bestFit="1" customWidth="1"/>
    <col min="5" max="5" width="10.140625" style="3" bestFit="1" customWidth="1"/>
    <col min="6" max="6" width="11.28515625" style="3" bestFit="1" customWidth="1"/>
    <col min="7" max="7" width="12.5703125" style="3" customWidth="1"/>
    <col min="8" max="8" width="10.42578125" style="3" bestFit="1" customWidth="1"/>
    <col min="9" max="9" width="10.140625" style="4" bestFit="1" customWidth="1"/>
    <col min="10" max="10" width="13.5703125" style="4" customWidth="1"/>
    <col min="11" max="11" width="12.85546875" style="3" bestFit="1" customWidth="1"/>
    <col min="12" max="12" width="11.28515625" style="5" bestFit="1" customWidth="1"/>
    <col min="13" max="13" width="10.140625" style="3" customWidth="1"/>
    <col min="14" max="14" width="12.28515625" style="3" customWidth="1"/>
    <col min="15" max="15" width="11.28515625" style="3" bestFit="1" customWidth="1"/>
    <col min="16" max="16" width="11.42578125" style="5" bestFit="1" customWidth="1"/>
    <col min="17" max="17" width="9.140625" style="3" bestFit="1" customWidth="1"/>
    <col min="18" max="18" width="9.7109375" style="3" customWidth="1"/>
    <col min="19" max="19" width="10.140625" style="3" bestFit="1" customWidth="1"/>
    <col min="20" max="20" width="12.5703125" style="3" customWidth="1"/>
    <col min="21" max="21" width="13.85546875" style="2" customWidth="1"/>
    <col min="22" max="22" width="8.42578125" style="2" bestFit="1" customWidth="1"/>
    <col min="23" max="23" width="10.140625" style="2" bestFit="1" customWidth="1"/>
    <col min="24" max="25" width="11.42578125" style="2" bestFit="1" customWidth="1"/>
    <col min="26" max="26" width="13.140625" style="12" customWidth="1"/>
    <col min="27" max="16384" width="11.28515625" style="2"/>
  </cols>
  <sheetData>
    <row r="1" spans="1:29" ht="68.25" customHeight="1" x14ac:dyDescent="0.25">
      <c r="E1" s="40" t="s">
        <v>98</v>
      </c>
      <c r="F1" s="41"/>
      <c r="G1" s="41"/>
      <c r="H1" s="41"/>
      <c r="I1" s="41"/>
      <c r="J1" s="41"/>
      <c r="K1" s="41"/>
      <c r="L1" s="41"/>
      <c r="M1" s="41"/>
      <c r="N1" s="41"/>
    </row>
    <row r="2" spans="1:29" ht="19.5" customHeight="1" x14ac:dyDescent="0.25">
      <c r="A2" s="52" t="s">
        <v>0</v>
      </c>
      <c r="B2" s="52" t="s">
        <v>6</v>
      </c>
      <c r="C2" s="43" t="s">
        <v>53</v>
      </c>
      <c r="D2" s="44"/>
      <c r="E2" s="44"/>
      <c r="F2" s="44"/>
      <c r="G2" s="44"/>
      <c r="H2" s="44"/>
      <c r="I2" s="44"/>
      <c r="J2" s="44"/>
      <c r="K2" s="44"/>
      <c r="L2" s="42" t="s">
        <v>63</v>
      </c>
      <c r="M2" s="42"/>
      <c r="N2" s="42"/>
      <c r="O2" s="43" t="s">
        <v>54</v>
      </c>
      <c r="P2" s="44"/>
      <c r="Q2" s="44"/>
      <c r="R2" s="44"/>
      <c r="S2" s="44"/>
      <c r="T2" s="44"/>
      <c r="U2" s="44"/>
      <c r="V2" s="44"/>
      <c r="W2" s="51"/>
      <c r="X2" s="43" t="s">
        <v>59</v>
      </c>
      <c r="Y2" s="51"/>
    </row>
    <row r="3" spans="1:29" x14ac:dyDescent="0.25">
      <c r="A3" s="52"/>
      <c r="B3" s="52"/>
      <c r="C3" s="49" t="s">
        <v>66</v>
      </c>
      <c r="D3" s="49" t="s">
        <v>56</v>
      </c>
      <c r="E3" s="49" t="s">
        <v>51</v>
      </c>
      <c r="F3" s="49" t="s">
        <v>4</v>
      </c>
      <c r="G3" s="49" t="s">
        <v>86</v>
      </c>
      <c r="H3" s="49" t="s">
        <v>5</v>
      </c>
      <c r="I3" s="49" t="s">
        <v>52</v>
      </c>
      <c r="J3" s="49" t="s">
        <v>95</v>
      </c>
      <c r="K3" s="49" t="s">
        <v>65</v>
      </c>
      <c r="L3" s="45" t="s">
        <v>3</v>
      </c>
      <c r="M3" s="42" t="s">
        <v>68</v>
      </c>
      <c r="N3" s="42" t="s">
        <v>67</v>
      </c>
      <c r="O3" s="42" t="s">
        <v>1</v>
      </c>
      <c r="P3" s="42" t="s">
        <v>2</v>
      </c>
      <c r="Q3" s="42" t="s">
        <v>57</v>
      </c>
      <c r="R3" s="53" t="s">
        <v>82</v>
      </c>
      <c r="S3" s="42" t="s">
        <v>55</v>
      </c>
      <c r="T3" s="49" t="s">
        <v>94</v>
      </c>
      <c r="U3" s="42" t="s">
        <v>85</v>
      </c>
      <c r="V3" s="43" t="s">
        <v>61</v>
      </c>
      <c r="W3" s="51"/>
      <c r="X3" s="42" t="s">
        <v>50</v>
      </c>
      <c r="Y3" s="49" t="s">
        <v>60</v>
      </c>
      <c r="Z3" s="47" t="s">
        <v>77</v>
      </c>
    </row>
    <row r="4" spans="1:29" ht="30" x14ac:dyDescent="0.25">
      <c r="A4" s="52"/>
      <c r="B4" s="52"/>
      <c r="C4" s="50"/>
      <c r="D4" s="50"/>
      <c r="E4" s="50"/>
      <c r="F4" s="50"/>
      <c r="G4" s="50"/>
      <c r="H4" s="50"/>
      <c r="I4" s="50"/>
      <c r="J4" s="50"/>
      <c r="K4" s="50"/>
      <c r="L4" s="46"/>
      <c r="M4" s="42"/>
      <c r="N4" s="42"/>
      <c r="O4" s="42"/>
      <c r="P4" s="42"/>
      <c r="Q4" s="42"/>
      <c r="R4" s="53"/>
      <c r="S4" s="42"/>
      <c r="T4" s="50"/>
      <c r="U4" s="42"/>
      <c r="V4" s="1" t="s">
        <v>70</v>
      </c>
      <c r="W4" s="1" t="s">
        <v>69</v>
      </c>
      <c r="X4" s="42"/>
      <c r="Y4" s="50"/>
      <c r="Z4" s="48"/>
    </row>
    <row r="5" spans="1:29" x14ac:dyDescent="0.25">
      <c r="A5" s="7" t="s">
        <v>7</v>
      </c>
      <c r="B5" s="18" t="s">
        <v>79</v>
      </c>
      <c r="C5" s="24">
        <v>9646.2099999999991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728</v>
      </c>
      <c r="J5" s="24">
        <v>0</v>
      </c>
      <c r="K5" s="25">
        <f t="shared" ref="K5:K40" si="0">SUM(C5:J5)</f>
        <v>10374.209999999999</v>
      </c>
      <c r="L5" s="24">
        <v>771.69</v>
      </c>
      <c r="M5" s="24">
        <v>0</v>
      </c>
      <c r="N5" s="24">
        <v>601.78</v>
      </c>
      <c r="O5" s="24">
        <v>570.88</v>
      </c>
      <c r="P5" s="24">
        <v>1574.22</v>
      </c>
      <c r="Q5" s="24">
        <v>0</v>
      </c>
      <c r="R5" s="24">
        <v>93.06</v>
      </c>
      <c r="S5" s="24"/>
      <c r="T5" s="24"/>
      <c r="U5" s="24">
        <v>728</v>
      </c>
      <c r="V5" s="24">
        <v>0</v>
      </c>
      <c r="W5" s="24">
        <v>30.09</v>
      </c>
      <c r="X5" s="25">
        <f t="shared" ref="X5:X17" si="1">SUM(O5:W5)</f>
        <v>2996.25</v>
      </c>
      <c r="Y5" s="24">
        <v>0</v>
      </c>
      <c r="Z5" s="26">
        <f t="shared" ref="Z5:Z37" si="2">K5-X5-Y5</f>
        <v>7377.9599999999991</v>
      </c>
      <c r="AA5" s="10">
        <f>Z5-Relatório!N51</f>
        <v>0</v>
      </c>
    </row>
    <row r="6" spans="1:29" x14ac:dyDescent="0.25">
      <c r="A6" s="7" t="s">
        <v>80</v>
      </c>
      <c r="B6" s="18" t="s">
        <v>35</v>
      </c>
      <c r="C6" s="24">
        <v>2334.37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5">
        <f t="shared" si="0"/>
        <v>2334.37</v>
      </c>
      <c r="L6" s="24">
        <v>186.74</v>
      </c>
      <c r="M6" s="24">
        <v>140.28</v>
      </c>
      <c r="N6" s="24">
        <v>601.78</v>
      </c>
      <c r="O6" s="24">
        <v>210.09</v>
      </c>
      <c r="P6" s="24">
        <v>16.52</v>
      </c>
      <c r="Q6" s="24">
        <v>0</v>
      </c>
      <c r="R6" s="24">
        <v>0</v>
      </c>
      <c r="S6" s="24">
        <v>0</v>
      </c>
      <c r="T6" s="24"/>
      <c r="U6" s="24">
        <v>0</v>
      </c>
      <c r="V6" s="24">
        <v>23.34</v>
      </c>
      <c r="W6" s="24">
        <v>30.09</v>
      </c>
      <c r="X6" s="25">
        <f t="shared" si="1"/>
        <v>280.04000000000002</v>
      </c>
      <c r="Y6" s="24">
        <v>0</v>
      </c>
      <c r="Z6" s="26">
        <f t="shared" si="2"/>
        <v>2054.33</v>
      </c>
      <c r="AA6" s="10">
        <f>Z6-Relatório!N52</f>
        <v>0</v>
      </c>
    </row>
    <row r="7" spans="1:29" x14ac:dyDescent="0.25">
      <c r="A7" s="7" t="s">
        <v>8</v>
      </c>
      <c r="B7" s="18" t="s">
        <v>35</v>
      </c>
      <c r="C7" s="24">
        <v>2381.06</v>
      </c>
      <c r="D7" s="24">
        <v>0</v>
      </c>
      <c r="E7" s="24">
        <f>35.72+8.57</f>
        <v>44.29</v>
      </c>
      <c r="F7" s="24">
        <v>0</v>
      </c>
      <c r="G7" s="24">
        <v>0</v>
      </c>
      <c r="H7" s="24">
        <v>0</v>
      </c>
      <c r="I7" s="24">
        <v>425</v>
      </c>
      <c r="J7" s="24">
        <v>0</v>
      </c>
      <c r="K7" s="25">
        <f t="shared" si="0"/>
        <v>2850.35</v>
      </c>
      <c r="L7" s="24">
        <v>193.53</v>
      </c>
      <c r="M7" s="24">
        <v>214.2</v>
      </c>
      <c r="N7" s="24">
        <v>601.78</v>
      </c>
      <c r="O7" s="24">
        <v>217.72</v>
      </c>
      <c r="P7" s="24">
        <v>22.31</v>
      </c>
      <c r="Q7" s="24">
        <v>19</v>
      </c>
      <c r="R7" s="24">
        <v>150.49</v>
      </c>
      <c r="S7" s="24">
        <v>6.15</v>
      </c>
      <c r="T7" s="24"/>
      <c r="U7" s="24">
        <v>425</v>
      </c>
      <c r="V7" s="24">
        <v>23.81</v>
      </c>
      <c r="W7" s="24">
        <v>30.09</v>
      </c>
      <c r="X7" s="25">
        <f t="shared" si="1"/>
        <v>894.56999999999994</v>
      </c>
      <c r="Y7" s="24">
        <v>0</v>
      </c>
      <c r="Z7" s="26">
        <f t="shared" si="2"/>
        <v>1955.78</v>
      </c>
      <c r="AA7" s="10">
        <f>Z7-Relatório!N53</f>
        <v>0</v>
      </c>
    </row>
    <row r="8" spans="1:29" x14ac:dyDescent="0.25">
      <c r="A8" s="7" t="s">
        <v>9</v>
      </c>
      <c r="B8" s="18" t="s">
        <v>36</v>
      </c>
      <c r="C8" s="24">
        <v>3016.27</v>
      </c>
      <c r="D8" s="24">
        <v>0</v>
      </c>
      <c r="E8" s="24">
        <f>155.34+37.28</f>
        <v>192.62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f t="shared" si="0"/>
        <v>3208.89</v>
      </c>
      <c r="L8" s="24">
        <v>256.70999999999998</v>
      </c>
      <c r="M8" s="24">
        <v>140.28</v>
      </c>
      <c r="N8" s="24">
        <v>601.78</v>
      </c>
      <c r="O8" s="24">
        <v>352.97</v>
      </c>
      <c r="P8" s="24">
        <v>73.59</v>
      </c>
      <c r="Q8" s="24">
        <v>19</v>
      </c>
      <c r="R8" s="24">
        <v>262.31</v>
      </c>
      <c r="S8" s="24"/>
      <c r="T8" s="24"/>
      <c r="U8" s="24">
        <v>0</v>
      </c>
      <c r="V8" s="24">
        <v>30.16</v>
      </c>
      <c r="W8" s="24">
        <v>30.09</v>
      </c>
      <c r="X8" s="25">
        <f t="shared" si="1"/>
        <v>768.12000000000012</v>
      </c>
      <c r="Y8" s="24">
        <v>0</v>
      </c>
      <c r="Z8" s="26">
        <f t="shared" si="2"/>
        <v>2440.7699999999995</v>
      </c>
      <c r="AA8" s="10">
        <f>Z8-Relatório!N54</f>
        <v>0</v>
      </c>
    </row>
    <row r="9" spans="1:29" x14ac:dyDescent="0.25">
      <c r="A9" s="7" t="s">
        <v>10</v>
      </c>
      <c r="B9" s="18" t="s">
        <v>37</v>
      </c>
      <c r="C9" s="24">
        <v>5020.8100000000004</v>
      </c>
      <c r="D9" s="24">
        <v>0</v>
      </c>
      <c r="E9" s="24">
        <f>53.79+12.91</f>
        <v>66.7</v>
      </c>
      <c r="F9" s="24">
        <f>2151.78+64.56+738.93</f>
        <v>2955.27</v>
      </c>
      <c r="G9" s="24">
        <v>0</v>
      </c>
      <c r="H9" s="24">
        <v>0</v>
      </c>
      <c r="I9" s="24">
        <v>425</v>
      </c>
      <c r="J9" s="24">
        <v>0</v>
      </c>
      <c r="K9" s="25">
        <f t="shared" si="0"/>
        <v>8467.7800000000007</v>
      </c>
      <c r="L9" s="24">
        <v>643.41999999999996</v>
      </c>
      <c r="M9" s="24">
        <v>140.28</v>
      </c>
      <c r="N9" s="24">
        <v>601.78</v>
      </c>
      <c r="O9" s="24">
        <f>285.44+285.44</f>
        <v>570.88</v>
      </c>
      <c r="P9" s="24">
        <f>451.21+299.52</f>
        <v>750.73</v>
      </c>
      <c r="Q9" s="24">
        <v>19</v>
      </c>
      <c r="R9" s="24">
        <v>0</v>
      </c>
      <c r="S9" s="24"/>
      <c r="T9" s="24"/>
      <c r="U9" s="24">
        <f>2370.31+425</f>
        <v>2795.31</v>
      </c>
      <c r="V9" s="24">
        <v>50.21</v>
      </c>
      <c r="W9" s="24">
        <v>30.09</v>
      </c>
      <c r="X9" s="25">
        <f t="shared" si="1"/>
        <v>4216.22</v>
      </c>
      <c r="Y9" s="24">
        <v>0</v>
      </c>
      <c r="Z9" s="26">
        <f t="shared" si="2"/>
        <v>4251.5600000000004</v>
      </c>
      <c r="AA9" s="10">
        <f>Z9-Relatório!N55</f>
        <v>0</v>
      </c>
    </row>
    <row r="10" spans="1:29" x14ac:dyDescent="0.25">
      <c r="A10" s="7" t="s">
        <v>11</v>
      </c>
      <c r="B10" s="18" t="s">
        <v>38</v>
      </c>
      <c r="C10" s="24">
        <v>3935.53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425</v>
      </c>
      <c r="J10" s="24">
        <v>2664.98</v>
      </c>
      <c r="K10" s="25">
        <f t="shared" si="0"/>
        <v>7025.51</v>
      </c>
      <c r="L10" s="24">
        <v>528.04</v>
      </c>
      <c r="M10" s="24">
        <v>0</v>
      </c>
      <c r="N10" s="24">
        <v>601.78</v>
      </c>
      <c r="O10" s="24">
        <v>570.88</v>
      </c>
      <c r="P10" s="24">
        <v>788.79</v>
      </c>
      <c r="Q10" s="24">
        <v>19</v>
      </c>
      <c r="R10" s="24">
        <v>29.29</v>
      </c>
      <c r="S10" s="24"/>
      <c r="T10" s="24"/>
      <c r="U10" s="24">
        <v>425</v>
      </c>
      <c r="V10" s="24">
        <v>0</v>
      </c>
      <c r="W10" s="24">
        <v>30.09</v>
      </c>
      <c r="X10" s="25">
        <f t="shared" si="1"/>
        <v>1863.05</v>
      </c>
      <c r="Y10" s="24">
        <v>0</v>
      </c>
      <c r="Z10" s="26">
        <f t="shared" si="2"/>
        <v>5162.46</v>
      </c>
      <c r="AA10" s="10">
        <f>Z10-Relatório!N56</f>
        <v>0</v>
      </c>
    </row>
    <row r="11" spans="1:29" x14ac:dyDescent="0.25">
      <c r="A11" s="7" t="s">
        <v>12</v>
      </c>
      <c r="B11" s="18" t="s">
        <v>39</v>
      </c>
      <c r="C11" s="24">
        <v>2623.69</v>
      </c>
      <c r="D11" s="24">
        <v>0</v>
      </c>
      <c r="E11" s="24">
        <f>87.07+20.9</f>
        <v>107.97</v>
      </c>
      <c r="F11" s="24">
        <f>1286.12+17.1+91.11+464.87+34.72</f>
        <v>1893.9199999999998</v>
      </c>
      <c r="G11" s="24">
        <v>0</v>
      </c>
      <c r="H11" s="24">
        <v>0</v>
      </c>
      <c r="I11" s="24">
        <v>0</v>
      </c>
      <c r="J11" s="24">
        <v>0</v>
      </c>
      <c r="K11" s="25">
        <f t="shared" si="0"/>
        <v>4625.58</v>
      </c>
      <c r="L11" s="24">
        <v>370.04</v>
      </c>
      <c r="M11" s="24">
        <v>214.2</v>
      </c>
      <c r="N11" s="24">
        <v>601.78</v>
      </c>
      <c r="O11" s="24">
        <f>167.32+341.49</f>
        <v>508.81</v>
      </c>
      <c r="P11" s="24">
        <v>22.24</v>
      </c>
      <c r="Q11" s="24">
        <v>0</v>
      </c>
      <c r="R11" s="24">
        <v>46.53</v>
      </c>
      <c r="S11" s="24">
        <v>0</v>
      </c>
      <c r="T11" s="24"/>
      <c r="U11" s="24">
        <v>1691.88</v>
      </c>
      <c r="V11" s="24">
        <v>26.23</v>
      </c>
      <c r="W11" s="24">
        <v>30.09</v>
      </c>
      <c r="X11" s="25">
        <f t="shared" si="1"/>
        <v>2325.7800000000002</v>
      </c>
      <c r="Y11" s="24">
        <v>0</v>
      </c>
      <c r="Z11" s="26">
        <f t="shared" si="2"/>
        <v>2299.7999999999997</v>
      </c>
      <c r="AA11" s="10">
        <f>Z11-Relatório!N57</f>
        <v>0</v>
      </c>
      <c r="AB11" s="2">
        <v>2325.7800000000002</v>
      </c>
      <c r="AC11" s="10">
        <f>AB11-X11</f>
        <v>0</v>
      </c>
    </row>
    <row r="12" spans="1:29" x14ac:dyDescent="0.25">
      <c r="A12" s="7" t="s">
        <v>81</v>
      </c>
      <c r="B12" s="18" t="s">
        <v>47</v>
      </c>
      <c r="C12" s="24">
        <v>6011.2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f t="shared" si="0"/>
        <v>6011.2</v>
      </c>
      <c r="L12" s="24">
        <v>480.89</v>
      </c>
      <c r="M12" s="24">
        <v>0</v>
      </c>
      <c r="N12" s="24">
        <v>601.78</v>
      </c>
      <c r="O12" s="24">
        <v>570.88</v>
      </c>
      <c r="P12" s="24">
        <v>626.73</v>
      </c>
      <c r="Q12" s="24">
        <v>0</v>
      </c>
      <c r="R12" s="24">
        <v>67.010000000000005</v>
      </c>
      <c r="S12" s="24">
        <v>0</v>
      </c>
      <c r="T12" s="24"/>
      <c r="U12" s="24">
        <v>0</v>
      </c>
      <c r="V12" s="24">
        <v>0</v>
      </c>
      <c r="W12" s="24">
        <v>30.09</v>
      </c>
      <c r="X12" s="25">
        <f t="shared" si="1"/>
        <v>1294.71</v>
      </c>
      <c r="Y12" s="24">
        <v>0</v>
      </c>
      <c r="Z12" s="26">
        <f t="shared" si="2"/>
        <v>4716.49</v>
      </c>
      <c r="AA12" s="10">
        <f>Z12-Relatório!N58</f>
        <v>0</v>
      </c>
    </row>
    <row r="13" spans="1:29" x14ac:dyDescent="0.25">
      <c r="A13" s="7" t="s">
        <v>13</v>
      </c>
      <c r="B13" s="18" t="s">
        <v>35</v>
      </c>
      <c r="C13" s="24">
        <v>2381.06</v>
      </c>
      <c r="D13" s="24">
        <v>0</v>
      </c>
      <c r="E13" s="24">
        <f>80.36+19.29</f>
        <v>99.65</v>
      </c>
      <c r="F13" s="24">
        <v>0</v>
      </c>
      <c r="G13" s="24">
        <v>0</v>
      </c>
      <c r="H13" s="24">
        <v>0</v>
      </c>
      <c r="I13" s="24">
        <v>425</v>
      </c>
      <c r="J13" s="24">
        <v>0</v>
      </c>
      <c r="K13" s="25">
        <f t="shared" si="0"/>
        <v>2905.71</v>
      </c>
      <c r="L13" s="24">
        <v>198.28</v>
      </c>
      <c r="M13" s="24">
        <v>214.2</v>
      </c>
      <c r="N13" s="24">
        <v>601.78</v>
      </c>
      <c r="O13" s="26">
        <v>223.06</v>
      </c>
      <c r="P13" s="24">
        <v>26.36</v>
      </c>
      <c r="Q13" s="24">
        <v>19</v>
      </c>
      <c r="R13" s="24">
        <v>19.53</v>
      </c>
      <c r="S13" s="26">
        <v>2.1800000000000002</v>
      </c>
      <c r="T13" s="26"/>
      <c r="U13" s="26">
        <v>425</v>
      </c>
      <c r="V13" s="24">
        <v>23.81</v>
      </c>
      <c r="W13" s="26">
        <v>30.09</v>
      </c>
      <c r="X13" s="27">
        <f t="shared" si="1"/>
        <v>769.03000000000009</v>
      </c>
      <c r="Y13" s="24">
        <v>0</v>
      </c>
      <c r="Z13" s="26">
        <f t="shared" si="2"/>
        <v>2136.6799999999998</v>
      </c>
      <c r="AA13" s="10">
        <f>Z13-Relatório!N59</f>
        <v>0</v>
      </c>
    </row>
    <row r="14" spans="1:29" s="12" customFormat="1" x14ac:dyDescent="0.25">
      <c r="A14" s="16" t="s">
        <v>88</v>
      </c>
      <c r="B14" s="19" t="s">
        <v>32</v>
      </c>
      <c r="C14" s="24">
        <v>9646.2099999999991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728</v>
      </c>
      <c r="J14" s="24">
        <v>0</v>
      </c>
      <c r="K14" s="25">
        <f t="shared" si="0"/>
        <v>10374.209999999999</v>
      </c>
      <c r="L14" s="24">
        <v>251.47</v>
      </c>
      <c r="M14" s="24">
        <v>0</v>
      </c>
      <c r="N14" s="24">
        <v>601.78</v>
      </c>
      <c r="O14" s="24">
        <v>0</v>
      </c>
      <c r="P14" s="24">
        <v>116.72</v>
      </c>
      <c r="Q14" s="24">
        <v>0</v>
      </c>
      <c r="R14" s="24">
        <v>0</v>
      </c>
      <c r="S14" s="24"/>
      <c r="T14" s="24"/>
      <c r="U14" s="24">
        <v>728</v>
      </c>
      <c r="V14" s="24">
        <v>0</v>
      </c>
      <c r="W14" s="26">
        <v>30.09</v>
      </c>
      <c r="X14" s="25">
        <f t="shared" si="1"/>
        <v>874.81000000000006</v>
      </c>
      <c r="Y14" s="24">
        <v>0</v>
      </c>
      <c r="Z14" s="26">
        <f t="shared" si="2"/>
        <v>9499.4</v>
      </c>
      <c r="AA14" s="10">
        <f>Z14-Relatório!N60</f>
        <v>0</v>
      </c>
    </row>
    <row r="15" spans="1:29" x14ac:dyDescent="0.25">
      <c r="A15" s="7" t="s">
        <v>14</v>
      </c>
      <c r="B15" s="18" t="s">
        <v>40</v>
      </c>
      <c r="C15" s="24">
        <v>5144.6499999999996</v>
      </c>
      <c r="D15" s="24">
        <v>0</v>
      </c>
      <c r="E15" s="24">
        <f>4501.57+181.19+48.87+1577.53</f>
        <v>6309.1599999999989</v>
      </c>
      <c r="F15" s="24">
        <v>0</v>
      </c>
      <c r="G15" s="24">
        <v>0</v>
      </c>
      <c r="H15" s="24">
        <f>2250.78+788.76+90.59+24.44</f>
        <v>3154.57</v>
      </c>
      <c r="I15" s="24">
        <v>0</v>
      </c>
      <c r="J15" s="24">
        <v>0</v>
      </c>
      <c r="K15" s="25">
        <f t="shared" si="0"/>
        <v>14608.379999999997</v>
      </c>
      <c r="L15" s="24">
        <v>916.3</v>
      </c>
      <c r="M15" s="24">
        <v>0</v>
      </c>
      <c r="N15" s="24">
        <v>601.78</v>
      </c>
      <c r="O15" s="24">
        <f>399.62+171.26</f>
        <v>570.88</v>
      </c>
      <c r="P15" s="24">
        <f>498.32+1016.57</f>
        <v>1514.89</v>
      </c>
      <c r="Q15" s="24">
        <v>0</v>
      </c>
      <c r="R15" s="24">
        <v>71.540000000000006</v>
      </c>
      <c r="S15" s="24"/>
      <c r="T15" s="24"/>
      <c r="U15" s="24">
        <v>8047.54</v>
      </c>
      <c r="V15" s="24">
        <v>0</v>
      </c>
      <c r="W15" s="26">
        <v>30.09</v>
      </c>
      <c r="X15" s="25">
        <f t="shared" si="1"/>
        <v>10234.94</v>
      </c>
      <c r="Y15" s="24">
        <v>0</v>
      </c>
      <c r="Z15" s="26">
        <f t="shared" si="2"/>
        <v>4373.4399999999969</v>
      </c>
      <c r="AA15" s="10">
        <f>Z15-Relatório!N61</f>
        <v>0</v>
      </c>
    </row>
    <row r="16" spans="1:29" ht="15.75" customHeight="1" x14ac:dyDescent="0.25">
      <c r="A16" s="7" t="s">
        <v>83</v>
      </c>
      <c r="B16" s="18" t="s">
        <v>41</v>
      </c>
      <c r="C16" s="24">
        <f>7031.95+2108.58</f>
        <v>9140.5299999999988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1147</v>
      </c>
      <c r="J16" s="24">
        <v>0</v>
      </c>
      <c r="K16" s="25">
        <f t="shared" si="0"/>
        <v>10287.529999999999</v>
      </c>
      <c r="L16" s="24">
        <v>731.24</v>
      </c>
      <c r="M16" s="24">
        <v>0</v>
      </c>
      <c r="N16" s="24">
        <v>601.78</v>
      </c>
      <c r="O16" s="24">
        <v>570.88</v>
      </c>
      <c r="P16" s="24">
        <v>1487.29</v>
      </c>
      <c r="Q16" s="24">
        <v>0</v>
      </c>
      <c r="R16" s="24">
        <v>71.540000000000006</v>
      </c>
      <c r="S16" s="24"/>
      <c r="T16" s="24"/>
      <c r="U16" s="24">
        <v>1147</v>
      </c>
      <c r="V16" s="24">
        <v>0</v>
      </c>
      <c r="W16" s="26">
        <v>30.09</v>
      </c>
      <c r="X16" s="25">
        <f t="shared" si="1"/>
        <v>3306.8</v>
      </c>
      <c r="Y16" s="24">
        <v>0</v>
      </c>
      <c r="Z16" s="26">
        <f t="shared" si="2"/>
        <v>6980.7299999999987</v>
      </c>
      <c r="AA16" s="10">
        <f>Z16-Relatório!N62</f>
        <v>0</v>
      </c>
    </row>
    <row r="17" spans="1:27" x14ac:dyDescent="0.25">
      <c r="A17" s="7" t="s">
        <v>90</v>
      </c>
      <c r="B17" s="18" t="s">
        <v>91</v>
      </c>
      <c r="C17" s="8">
        <v>700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9">
        <v>70</v>
      </c>
      <c r="K17" s="25">
        <f t="shared" si="0"/>
        <v>770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/>
      <c r="T17" s="24"/>
      <c r="U17" s="24">
        <v>0</v>
      </c>
      <c r="V17" s="24">
        <v>0</v>
      </c>
      <c r="W17" s="24">
        <v>0</v>
      </c>
      <c r="X17" s="25">
        <f t="shared" si="1"/>
        <v>0</v>
      </c>
      <c r="Y17" s="24"/>
      <c r="Z17" s="26">
        <f t="shared" si="2"/>
        <v>770</v>
      </c>
      <c r="AA17" s="10">
        <f>Z17-Relatório!N63</f>
        <v>0</v>
      </c>
    </row>
    <row r="18" spans="1:27" x14ac:dyDescent="0.25">
      <c r="A18" s="7" t="s">
        <v>96</v>
      </c>
      <c r="B18" s="18" t="s">
        <v>76</v>
      </c>
      <c r="C18" s="8">
        <v>700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9">
        <v>70</v>
      </c>
      <c r="K18" s="25">
        <f t="shared" ref="K18" si="3">SUM(C18:J18)</f>
        <v>770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/>
      <c r="T18" s="24"/>
      <c r="U18" s="24">
        <v>0</v>
      </c>
      <c r="V18" s="24">
        <v>0</v>
      </c>
      <c r="W18" s="24">
        <v>0</v>
      </c>
      <c r="X18" s="25">
        <f t="shared" ref="X18" si="4">SUM(O18:W18)</f>
        <v>0</v>
      </c>
      <c r="Y18" s="24"/>
      <c r="Z18" s="26">
        <f t="shared" ref="Z18" si="5">K18-X18-Y18</f>
        <v>770</v>
      </c>
      <c r="AA18" s="10">
        <f>Z18-Relatório!N64</f>
        <v>0</v>
      </c>
    </row>
    <row r="19" spans="1:27" x14ac:dyDescent="0.25">
      <c r="A19" s="7" t="s">
        <v>15</v>
      </c>
      <c r="B19" s="18" t="s">
        <v>42</v>
      </c>
      <c r="C19" s="24">
        <v>9646.2099999999991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f t="shared" si="0"/>
        <v>9646.2099999999991</v>
      </c>
      <c r="L19" s="24">
        <v>771.69</v>
      </c>
      <c r="M19" s="24">
        <v>0</v>
      </c>
      <c r="N19" s="24">
        <v>601.78</v>
      </c>
      <c r="O19" s="24">
        <v>570.88</v>
      </c>
      <c r="P19" s="24">
        <v>1626.36</v>
      </c>
      <c r="Q19" s="24">
        <v>0</v>
      </c>
      <c r="R19" s="24">
        <v>71.540000000000006</v>
      </c>
      <c r="S19" s="24"/>
      <c r="T19" s="24"/>
      <c r="U19" s="24">
        <v>0</v>
      </c>
      <c r="V19" s="24">
        <v>0</v>
      </c>
      <c r="W19" s="26">
        <v>30.09</v>
      </c>
      <c r="X19" s="25">
        <f t="shared" ref="X19:X25" si="6">SUM(O19:W19)</f>
        <v>2298.87</v>
      </c>
      <c r="Y19" s="24">
        <v>0</v>
      </c>
      <c r="Z19" s="26">
        <f t="shared" si="2"/>
        <v>7347.3399999999992</v>
      </c>
      <c r="AA19" s="10">
        <f>Z19-Relatório!N65</f>
        <v>0</v>
      </c>
    </row>
    <row r="20" spans="1:27" x14ac:dyDescent="0.25">
      <c r="A20" s="7" t="s">
        <v>16</v>
      </c>
      <c r="B20" s="18" t="s">
        <v>43</v>
      </c>
      <c r="C20" s="24">
        <v>2334.37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f t="shared" si="0"/>
        <v>2334.37</v>
      </c>
      <c r="L20" s="24">
        <v>186.74</v>
      </c>
      <c r="M20" s="24">
        <v>214.2</v>
      </c>
      <c r="N20" s="24">
        <v>601.78</v>
      </c>
      <c r="O20" s="24">
        <v>210.09</v>
      </c>
      <c r="P20" s="24">
        <v>16.52</v>
      </c>
      <c r="Q20" s="24">
        <v>0</v>
      </c>
      <c r="R20" s="24">
        <v>15.04</v>
      </c>
      <c r="S20" s="24">
        <v>0</v>
      </c>
      <c r="T20" s="24"/>
      <c r="U20" s="24">
        <v>0</v>
      </c>
      <c r="V20" s="24">
        <v>23.34</v>
      </c>
      <c r="W20" s="26">
        <v>30.09</v>
      </c>
      <c r="X20" s="25">
        <f t="shared" si="6"/>
        <v>295.08</v>
      </c>
      <c r="Y20" s="24">
        <v>0</v>
      </c>
      <c r="Z20" s="26">
        <f t="shared" si="2"/>
        <v>2039.29</v>
      </c>
      <c r="AA20" s="10">
        <f>Z20-Relatório!N66</f>
        <v>0</v>
      </c>
    </row>
    <row r="21" spans="1:27" x14ac:dyDescent="0.25">
      <c r="A21" s="7" t="s">
        <v>17</v>
      </c>
      <c r="B21" s="18" t="s">
        <v>33</v>
      </c>
      <c r="C21" s="24">
        <v>12586.11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573.5</v>
      </c>
      <c r="J21" s="24">
        <v>0</v>
      </c>
      <c r="K21" s="25">
        <f t="shared" si="0"/>
        <v>13159.61</v>
      </c>
      <c r="L21" s="24">
        <v>1006.88</v>
      </c>
      <c r="M21" s="24">
        <v>0</v>
      </c>
      <c r="N21" s="24">
        <v>601.78</v>
      </c>
      <c r="O21" s="24">
        <v>570.88</v>
      </c>
      <c r="P21" s="24">
        <v>2382.69</v>
      </c>
      <c r="Q21" s="24">
        <v>0</v>
      </c>
      <c r="R21" s="24">
        <v>484.73</v>
      </c>
      <c r="S21" s="24"/>
      <c r="T21" s="24"/>
      <c r="U21" s="24">
        <v>573.5</v>
      </c>
      <c r="V21" s="24">
        <v>0</v>
      </c>
      <c r="W21" s="26">
        <v>30.09</v>
      </c>
      <c r="X21" s="25">
        <f t="shared" si="6"/>
        <v>4041.8900000000003</v>
      </c>
      <c r="Y21" s="24">
        <v>0</v>
      </c>
      <c r="Z21" s="26">
        <f t="shared" si="2"/>
        <v>9117.7200000000012</v>
      </c>
      <c r="AA21" s="10">
        <f>Z21-Relatório!N67</f>
        <v>0</v>
      </c>
    </row>
    <row r="22" spans="1:27" x14ac:dyDescent="0.25">
      <c r="A22" s="7" t="s">
        <v>18</v>
      </c>
      <c r="B22" s="18" t="s">
        <v>43</v>
      </c>
      <c r="C22" s="24">
        <v>2381.06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5">
        <f t="shared" si="0"/>
        <v>2381.06</v>
      </c>
      <c r="L22" s="24">
        <v>188.65</v>
      </c>
      <c r="M22" s="24">
        <v>134.4</v>
      </c>
      <c r="N22" s="24">
        <v>601.78</v>
      </c>
      <c r="O22" s="24">
        <v>212.24</v>
      </c>
      <c r="P22" s="24">
        <v>18.149999999999999</v>
      </c>
      <c r="Q22" s="24">
        <v>0</v>
      </c>
      <c r="R22" s="24">
        <v>0</v>
      </c>
      <c r="S22" s="24">
        <v>22.82</v>
      </c>
      <c r="T22" s="24"/>
      <c r="U22" s="24">
        <v>0</v>
      </c>
      <c r="V22" s="24">
        <v>23.81</v>
      </c>
      <c r="W22" s="26">
        <v>30.09</v>
      </c>
      <c r="X22" s="25">
        <f t="shared" si="6"/>
        <v>307.10999999999996</v>
      </c>
      <c r="Y22" s="24">
        <v>0</v>
      </c>
      <c r="Z22" s="26">
        <f t="shared" si="2"/>
        <v>2073.9499999999998</v>
      </c>
      <c r="AA22" s="10">
        <f>Z22-Relatório!N68</f>
        <v>0</v>
      </c>
    </row>
    <row r="23" spans="1:27" x14ac:dyDescent="0.25">
      <c r="A23" s="7" t="s">
        <v>71</v>
      </c>
      <c r="B23" s="18" t="s">
        <v>72</v>
      </c>
      <c r="C23" s="24">
        <v>700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70</v>
      </c>
      <c r="K23" s="25">
        <f t="shared" si="0"/>
        <v>770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/>
      <c r="T23" s="24"/>
      <c r="U23" s="24">
        <v>0</v>
      </c>
      <c r="V23" s="24">
        <v>0</v>
      </c>
      <c r="W23" s="24">
        <v>0</v>
      </c>
      <c r="X23" s="25">
        <f t="shared" si="6"/>
        <v>0</v>
      </c>
      <c r="Y23" s="24">
        <v>0</v>
      </c>
      <c r="Z23" s="26">
        <f t="shared" si="2"/>
        <v>770</v>
      </c>
      <c r="AA23" s="10">
        <f>Z23-Relatório!N69</f>
        <v>0</v>
      </c>
    </row>
    <row r="24" spans="1:27" x14ac:dyDescent="0.25">
      <c r="A24" s="7" t="s">
        <v>84</v>
      </c>
      <c r="B24" s="18" t="s">
        <v>44</v>
      </c>
      <c r="C24" s="24">
        <v>7172.59</v>
      </c>
      <c r="D24" s="24">
        <v>0</v>
      </c>
      <c r="E24" s="24">
        <v>0</v>
      </c>
      <c r="F24" s="24">
        <v>0</v>
      </c>
      <c r="G24" s="24"/>
      <c r="H24" s="24">
        <v>0</v>
      </c>
      <c r="I24" s="24">
        <v>0</v>
      </c>
      <c r="J24" s="24">
        <v>0</v>
      </c>
      <c r="K24" s="25">
        <f t="shared" si="0"/>
        <v>7172.59</v>
      </c>
      <c r="L24" s="24">
        <v>573.79999999999995</v>
      </c>
      <c r="M24" s="24">
        <v>0</v>
      </c>
      <c r="N24" s="24">
        <v>601.78</v>
      </c>
      <c r="O24" s="24">
        <v>570.88</v>
      </c>
      <c r="P24" s="24">
        <v>946.11</v>
      </c>
      <c r="Q24" s="24">
        <v>0</v>
      </c>
      <c r="R24" s="24">
        <v>47.69</v>
      </c>
      <c r="S24" s="24"/>
      <c r="T24" s="24"/>
      <c r="U24" s="24">
        <v>0</v>
      </c>
      <c r="V24" s="24">
        <v>0</v>
      </c>
      <c r="W24" s="26">
        <v>30.09</v>
      </c>
      <c r="X24" s="25">
        <f t="shared" si="6"/>
        <v>1594.77</v>
      </c>
      <c r="Y24" s="24">
        <v>0</v>
      </c>
      <c r="Z24" s="26">
        <f t="shared" si="2"/>
        <v>5577.82</v>
      </c>
      <c r="AA24" s="10">
        <f>Z24-Relatório!N70</f>
        <v>0</v>
      </c>
    </row>
    <row r="25" spans="1:27" x14ac:dyDescent="0.25">
      <c r="A25" s="7" t="s">
        <v>19</v>
      </c>
      <c r="B25" s="18" t="s">
        <v>58</v>
      </c>
      <c r="C25" s="24">
        <v>7427.05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728</v>
      </c>
      <c r="J25" s="24">
        <v>0</v>
      </c>
      <c r="K25" s="25">
        <f t="shared" si="0"/>
        <v>8155.05</v>
      </c>
      <c r="L25" s="24">
        <v>594.16</v>
      </c>
      <c r="M25" s="24">
        <v>0</v>
      </c>
      <c r="N25" s="24">
        <v>601.78</v>
      </c>
      <c r="O25" s="24">
        <v>570.88</v>
      </c>
      <c r="P25" s="24">
        <v>1016.09</v>
      </c>
      <c r="Q25" s="24">
        <v>0</v>
      </c>
      <c r="R25" s="24">
        <v>39.049999999999997</v>
      </c>
      <c r="S25" s="24"/>
      <c r="T25" s="24"/>
      <c r="U25" s="24">
        <v>728</v>
      </c>
      <c r="V25" s="24">
        <v>0</v>
      </c>
      <c r="W25" s="26">
        <v>30.09</v>
      </c>
      <c r="X25" s="25">
        <f t="shared" si="6"/>
        <v>2384.11</v>
      </c>
      <c r="Y25" s="24">
        <v>0</v>
      </c>
      <c r="Z25" s="26">
        <f t="shared" si="2"/>
        <v>5770.9400000000005</v>
      </c>
      <c r="AA25" s="10">
        <f>Z25-Relatório!N71</f>
        <v>0</v>
      </c>
    </row>
    <row r="26" spans="1:27" x14ac:dyDescent="0.25">
      <c r="A26" s="7" t="s">
        <v>75</v>
      </c>
      <c r="B26" s="18" t="s">
        <v>76</v>
      </c>
      <c r="C26" s="24">
        <v>700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70</v>
      </c>
      <c r="K26" s="25">
        <f t="shared" si="0"/>
        <v>770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/>
      <c r="T26" s="24"/>
      <c r="U26" s="24">
        <v>0</v>
      </c>
      <c r="V26" s="24">
        <v>0</v>
      </c>
      <c r="W26" s="24">
        <v>0</v>
      </c>
      <c r="X26" s="25">
        <v>0</v>
      </c>
      <c r="Y26" s="24">
        <v>0</v>
      </c>
      <c r="Z26" s="26">
        <f t="shared" si="2"/>
        <v>770</v>
      </c>
      <c r="AA26" s="10">
        <f>Z26-Relatório!N72</f>
        <v>0</v>
      </c>
    </row>
    <row r="27" spans="1:27" s="39" customFormat="1" x14ac:dyDescent="0.25">
      <c r="A27" s="33" t="s">
        <v>20</v>
      </c>
      <c r="B27" s="34" t="s">
        <v>45</v>
      </c>
      <c r="C27" s="35">
        <v>2381.06</v>
      </c>
      <c r="D27" s="35">
        <v>0</v>
      </c>
      <c r="E27" s="35">
        <f>128.87+30.92</f>
        <v>159.79000000000002</v>
      </c>
      <c r="F27" s="35">
        <v>0</v>
      </c>
      <c r="G27" s="35">
        <v>0</v>
      </c>
      <c r="H27" s="35">
        <v>0</v>
      </c>
      <c r="I27" s="35">
        <v>425</v>
      </c>
      <c r="J27" s="35">
        <v>0</v>
      </c>
      <c r="K27" s="36">
        <f t="shared" si="0"/>
        <v>2965.85</v>
      </c>
      <c r="L27" s="35">
        <v>196.33</v>
      </c>
      <c r="M27" s="24">
        <v>0</v>
      </c>
      <c r="N27" s="35">
        <v>601.78</v>
      </c>
      <c r="O27" s="35">
        <v>220.87</v>
      </c>
      <c r="P27" s="35">
        <v>24.7</v>
      </c>
      <c r="Q27" s="35">
        <v>0</v>
      </c>
      <c r="R27" s="35">
        <v>19.53</v>
      </c>
      <c r="S27" s="35">
        <v>86.71</v>
      </c>
      <c r="T27" s="35"/>
      <c r="U27" s="35">
        <v>425</v>
      </c>
      <c r="V27" s="35">
        <v>0</v>
      </c>
      <c r="W27" s="37">
        <v>30.09</v>
      </c>
      <c r="X27" s="36">
        <f t="shared" ref="X27:X36" si="7">SUM(O27:W27)</f>
        <v>806.9</v>
      </c>
      <c r="Y27" s="35">
        <v>0</v>
      </c>
      <c r="Z27" s="37">
        <f t="shared" si="2"/>
        <v>2158.9499999999998</v>
      </c>
      <c r="AA27" s="38">
        <f>Z27-Relatório!N73</f>
        <v>0</v>
      </c>
    </row>
    <row r="28" spans="1:27" x14ac:dyDescent="0.25">
      <c r="A28" s="7" t="s">
        <v>21</v>
      </c>
      <c r="B28" s="18" t="s">
        <v>46</v>
      </c>
      <c r="C28" s="24">
        <v>396.84</v>
      </c>
      <c r="D28" s="24">
        <v>0</v>
      </c>
      <c r="E28" s="24">
        <v>14.13</v>
      </c>
      <c r="F28" s="24">
        <f>1984.22+666.25</f>
        <v>2650.4700000000003</v>
      </c>
      <c r="G28" s="24">
        <v>0</v>
      </c>
      <c r="H28" s="24">
        <v>0</v>
      </c>
      <c r="I28" s="24">
        <v>0</v>
      </c>
      <c r="J28" s="24">
        <v>0</v>
      </c>
      <c r="K28" s="25">
        <f t="shared" si="0"/>
        <v>3061.44</v>
      </c>
      <c r="L28" s="24">
        <v>241.39</v>
      </c>
      <c r="M28" s="24">
        <v>120.24</v>
      </c>
      <c r="N28" s="24">
        <v>601.78</v>
      </c>
      <c r="O28" s="24">
        <f>293.1+38.81</f>
        <v>331.91</v>
      </c>
      <c r="P28" s="24">
        <v>60.06</v>
      </c>
      <c r="Q28" s="24">
        <v>19</v>
      </c>
      <c r="R28" s="24">
        <v>26.23</v>
      </c>
      <c r="S28" s="24">
        <v>44.05</v>
      </c>
      <c r="T28" s="24"/>
      <c r="U28" s="24">
        <v>2311.44</v>
      </c>
      <c r="V28" s="24">
        <v>3.97</v>
      </c>
      <c r="W28" s="26">
        <v>30.09</v>
      </c>
      <c r="X28" s="25">
        <f t="shared" si="7"/>
        <v>2826.75</v>
      </c>
      <c r="Y28" s="24">
        <v>0</v>
      </c>
      <c r="Z28" s="26">
        <f t="shared" si="2"/>
        <v>234.69000000000005</v>
      </c>
      <c r="AA28" s="10">
        <f>Z28-Relatório!N74</f>
        <v>0</v>
      </c>
    </row>
    <row r="29" spans="1:27" x14ac:dyDescent="0.25">
      <c r="A29" s="7" t="s">
        <v>22</v>
      </c>
      <c r="B29" s="18" t="s">
        <v>47</v>
      </c>
      <c r="C29" s="24">
        <v>0</v>
      </c>
      <c r="D29" s="24">
        <v>6131.43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5">
        <f t="shared" si="0"/>
        <v>6131.43</v>
      </c>
      <c r="L29" s="24">
        <v>490.51</v>
      </c>
      <c r="M29" s="24">
        <v>0</v>
      </c>
      <c r="N29" s="24">
        <v>601.78</v>
      </c>
      <c r="O29" s="24">
        <f>475.73+95.15</f>
        <v>570.88</v>
      </c>
      <c r="P29" s="24">
        <v>607.65</v>
      </c>
      <c r="Q29" s="24">
        <v>0</v>
      </c>
      <c r="R29" s="24">
        <v>179.11</v>
      </c>
      <c r="S29" s="24"/>
      <c r="T29" s="24"/>
      <c r="U29" s="24">
        <v>0</v>
      </c>
      <c r="V29" s="24">
        <v>0</v>
      </c>
      <c r="W29" s="26">
        <v>30.09</v>
      </c>
      <c r="X29" s="25">
        <f t="shared" si="7"/>
        <v>1387.7299999999998</v>
      </c>
      <c r="Y29" s="24">
        <v>0</v>
      </c>
      <c r="Z29" s="26">
        <f t="shared" si="2"/>
        <v>4743.7000000000007</v>
      </c>
      <c r="AA29" s="10">
        <f>Z29-Relatório!N75</f>
        <v>0</v>
      </c>
    </row>
    <row r="30" spans="1:27" x14ac:dyDescent="0.25">
      <c r="A30" s="7" t="s">
        <v>23</v>
      </c>
      <c r="B30" s="18" t="s">
        <v>62</v>
      </c>
      <c r="C30" s="24">
        <v>3858.36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f t="shared" si="0"/>
        <v>3858.36</v>
      </c>
      <c r="L30" s="24">
        <v>308.25</v>
      </c>
      <c r="M30" s="24">
        <v>140.28</v>
      </c>
      <c r="N30" s="24">
        <v>601.78</v>
      </c>
      <c r="O30" s="24">
        <v>423.85</v>
      </c>
      <c r="P30" s="24">
        <v>159.61000000000001</v>
      </c>
      <c r="Q30" s="24">
        <v>0</v>
      </c>
      <c r="R30" s="24">
        <v>29.29</v>
      </c>
      <c r="S30" s="24">
        <v>5.14</v>
      </c>
      <c r="T30" s="24"/>
      <c r="U30" s="24">
        <v>0</v>
      </c>
      <c r="V30" s="24">
        <v>38.58</v>
      </c>
      <c r="W30" s="26">
        <v>30.09</v>
      </c>
      <c r="X30" s="25">
        <f t="shared" si="7"/>
        <v>686.56000000000006</v>
      </c>
      <c r="Y30" s="24">
        <v>0</v>
      </c>
      <c r="Z30" s="26">
        <f t="shared" si="2"/>
        <v>3171.8</v>
      </c>
      <c r="AA30" s="10">
        <f>Z30-Relatório!N76</f>
        <v>0</v>
      </c>
    </row>
    <row r="31" spans="1:27" x14ac:dyDescent="0.25">
      <c r="A31" s="7" t="s">
        <v>24</v>
      </c>
      <c r="B31" s="18" t="s">
        <v>44</v>
      </c>
      <c r="C31" s="24">
        <v>7172.59</v>
      </c>
      <c r="D31" s="24">
        <v>0</v>
      </c>
      <c r="E31" s="24">
        <f>869.68+232.93+121.04</f>
        <v>1223.6499999999999</v>
      </c>
      <c r="F31" s="24">
        <v>0</v>
      </c>
      <c r="G31" s="24">
        <v>0</v>
      </c>
      <c r="H31" s="24">
        <v>0</v>
      </c>
      <c r="I31" s="24">
        <v>728</v>
      </c>
      <c r="J31" s="24">
        <v>0</v>
      </c>
      <c r="K31" s="25">
        <f t="shared" si="0"/>
        <v>9124.24</v>
      </c>
      <c r="L31" s="24">
        <v>671.69</v>
      </c>
      <c r="M31" s="24">
        <v>0</v>
      </c>
      <c r="N31" s="24">
        <v>601.78</v>
      </c>
      <c r="O31" s="24">
        <f>539.16+31.72</f>
        <v>570.88</v>
      </c>
      <c r="P31" s="24">
        <v>1282.6099999999999</v>
      </c>
      <c r="Q31" s="24">
        <v>0</v>
      </c>
      <c r="R31" s="24">
        <v>39.06</v>
      </c>
      <c r="S31" s="24">
        <v>0</v>
      </c>
      <c r="T31" s="24"/>
      <c r="U31" s="24">
        <v>728</v>
      </c>
      <c r="V31" s="24">
        <v>0</v>
      </c>
      <c r="W31" s="26">
        <v>30.09</v>
      </c>
      <c r="X31" s="25">
        <f t="shared" si="7"/>
        <v>2650.64</v>
      </c>
      <c r="Y31" s="24">
        <v>0</v>
      </c>
      <c r="Z31" s="26">
        <f t="shared" si="2"/>
        <v>6473.6</v>
      </c>
      <c r="AA31" s="10">
        <f>Z31-Relatório!N77</f>
        <v>0</v>
      </c>
    </row>
    <row r="32" spans="1:27" x14ac:dyDescent="0.25">
      <c r="A32" s="7" t="s">
        <v>25</v>
      </c>
      <c r="B32" s="18" t="s">
        <v>48</v>
      </c>
      <c r="C32" s="24">
        <v>7172.59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5">
        <f t="shared" si="0"/>
        <v>7172.59</v>
      </c>
      <c r="L32" s="24">
        <v>573.79999999999995</v>
      </c>
      <c r="M32" s="24">
        <v>134.4</v>
      </c>
      <c r="N32" s="24">
        <v>601.78</v>
      </c>
      <c r="O32" s="24">
        <v>570.88</v>
      </c>
      <c r="P32" s="24">
        <v>946.11</v>
      </c>
      <c r="Q32" s="24">
        <v>0</v>
      </c>
      <c r="R32" s="24">
        <v>52.47</v>
      </c>
      <c r="S32" s="24">
        <v>0</v>
      </c>
      <c r="T32" s="24"/>
      <c r="U32" s="24">
        <v>0</v>
      </c>
      <c r="V32" s="24">
        <v>71.73</v>
      </c>
      <c r="W32" s="26">
        <v>30.09</v>
      </c>
      <c r="X32" s="25">
        <f t="shared" si="7"/>
        <v>1671.28</v>
      </c>
      <c r="Y32" s="24">
        <v>0</v>
      </c>
      <c r="Z32" s="26">
        <f t="shared" si="2"/>
        <v>5501.31</v>
      </c>
      <c r="AA32" s="10">
        <f>Z32-Relatório!N78</f>
        <v>0</v>
      </c>
    </row>
    <row r="33" spans="1:27" x14ac:dyDescent="0.25">
      <c r="A33" s="7" t="s">
        <v>26</v>
      </c>
      <c r="B33" s="18" t="s">
        <v>49</v>
      </c>
      <c r="C33" s="24">
        <v>2381.06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5">
        <f t="shared" si="0"/>
        <v>2381.06</v>
      </c>
      <c r="L33" s="24">
        <v>184.32</v>
      </c>
      <c r="M33" s="24">
        <v>140.28</v>
      </c>
      <c r="N33" s="24">
        <v>601.78</v>
      </c>
      <c r="O33" s="24">
        <v>207.36</v>
      </c>
      <c r="P33" s="24">
        <v>0</v>
      </c>
      <c r="Q33" s="24">
        <v>0</v>
      </c>
      <c r="R33" s="24">
        <v>23.85</v>
      </c>
      <c r="S33" s="24">
        <v>76.989999999999995</v>
      </c>
      <c r="T33" s="24"/>
      <c r="U33" s="24">
        <v>0</v>
      </c>
      <c r="V33" s="24">
        <v>23.81</v>
      </c>
      <c r="W33" s="26">
        <v>30.09</v>
      </c>
      <c r="X33" s="25">
        <f t="shared" si="7"/>
        <v>362.09999999999997</v>
      </c>
      <c r="Y33" s="24">
        <v>0</v>
      </c>
      <c r="Z33" s="26">
        <f t="shared" si="2"/>
        <v>2018.96</v>
      </c>
      <c r="AA33" s="10">
        <f>Z33-Relatório!N79</f>
        <v>0</v>
      </c>
    </row>
    <row r="34" spans="1:27" x14ac:dyDescent="0.25">
      <c r="A34" s="7" t="s">
        <v>27</v>
      </c>
      <c r="B34" s="18" t="s">
        <v>35</v>
      </c>
      <c r="C34" s="24">
        <v>2381.06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5">
        <f t="shared" si="0"/>
        <v>2381.06</v>
      </c>
      <c r="L34" s="24">
        <v>190.48</v>
      </c>
      <c r="M34" s="24">
        <v>214.2</v>
      </c>
      <c r="N34" s="24">
        <v>601.78</v>
      </c>
      <c r="O34" s="24">
        <v>214.29</v>
      </c>
      <c r="P34" s="24">
        <v>19.71</v>
      </c>
      <c r="Q34" s="24">
        <v>19</v>
      </c>
      <c r="R34" s="24">
        <v>0</v>
      </c>
      <c r="S34" s="24">
        <v>0</v>
      </c>
      <c r="T34" s="24"/>
      <c r="U34" s="24">
        <v>0</v>
      </c>
      <c r="V34" s="24">
        <v>0</v>
      </c>
      <c r="W34" s="26">
        <v>30.09</v>
      </c>
      <c r="X34" s="25">
        <f t="shared" si="7"/>
        <v>283.08999999999997</v>
      </c>
      <c r="Y34" s="24">
        <v>0</v>
      </c>
      <c r="Z34" s="26">
        <f t="shared" si="2"/>
        <v>2097.9699999999998</v>
      </c>
      <c r="AA34" s="10">
        <f>Z34-Relatório!N80</f>
        <v>0</v>
      </c>
    </row>
    <row r="35" spans="1:27" x14ac:dyDescent="0.25">
      <c r="A35" s="7" t="s">
        <v>73</v>
      </c>
      <c r="B35" s="18" t="s">
        <v>74</v>
      </c>
      <c r="C35" s="24">
        <v>700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70</v>
      </c>
      <c r="K35" s="25">
        <f t="shared" si="0"/>
        <v>770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/>
      <c r="U35" s="24">
        <v>0</v>
      </c>
      <c r="V35" s="24">
        <v>0</v>
      </c>
      <c r="W35" s="24">
        <v>0</v>
      </c>
      <c r="X35" s="25">
        <f t="shared" si="7"/>
        <v>0</v>
      </c>
      <c r="Y35" s="24">
        <v>0</v>
      </c>
      <c r="Z35" s="26">
        <f t="shared" si="2"/>
        <v>770</v>
      </c>
      <c r="AA35" s="10">
        <f>Z35-Relatório!N81</f>
        <v>0</v>
      </c>
    </row>
    <row r="36" spans="1:27" s="12" customFormat="1" x14ac:dyDescent="0.25">
      <c r="A36" s="16" t="s">
        <v>92</v>
      </c>
      <c r="B36" s="19" t="s">
        <v>34</v>
      </c>
      <c r="C36" s="24">
        <v>9646.2099999999991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728</v>
      </c>
      <c r="J36" s="24">
        <v>0</v>
      </c>
      <c r="K36" s="25">
        <f t="shared" si="0"/>
        <v>10374.209999999999</v>
      </c>
      <c r="L36" s="24">
        <v>327.82</v>
      </c>
      <c r="M36" s="24">
        <v>0</v>
      </c>
      <c r="N36" s="26">
        <v>601.78</v>
      </c>
      <c r="O36" s="26">
        <v>450.76</v>
      </c>
      <c r="P36" s="26">
        <v>192.26</v>
      </c>
      <c r="Q36" s="26">
        <v>0</v>
      </c>
      <c r="R36" s="24">
        <v>0</v>
      </c>
      <c r="S36" s="26"/>
      <c r="T36" s="26"/>
      <c r="U36" s="26">
        <v>728</v>
      </c>
      <c r="V36" s="24">
        <v>0</v>
      </c>
      <c r="W36" s="26">
        <v>30.09</v>
      </c>
      <c r="X36" s="25">
        <f t="shared" si="7"/>
        <v>1401.11</v>
      </c>
      <c r="Y36" s="24">
        <v>0</v>
      </c>
      <c r="Z36" s="26">
        <f t="shared" si="2"/>
        <v>8973.0999999999985</v>
      </c>
      <c r="AA36" s="10">
        <f>Z36-Relatório!N82</f>
        <v>0</v>
      </c>
    </row>
    <row r="37" spans="1:27" x14ac:dyDescent="0.25">
      <c r="A37" s="7" t="s">
        <v>28</v>
      </c>
      <c r="B37" s="18" t="s">
        <v>46</v>
      </c>
      <c r="C37" s="24">
        <v>2381.06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5">
        <f t="shared" si="0"/>
        <v>2381.06</v>
      </c>
      <c r="L37" s="24">
        <v>190.48</v>
      </c>
      <c r="M37" s="24">
        <v>140.28</v>
      </c>
      <c r="N37" s="24">
        <v>601.78</v>
      </c>
      <c r="O37" s="24">
        <v>214.29</v>
      </c>
      <c r="P37" s="24">
        <v>19.71</v>
      </c>
      <c r="Q37" s="24">
        <v>19</v>
      </c>
      <c r="R37" s="24">
        <v>19.53</v>
      </c>
      <c r="S37" s="24">
        <v>0</v>
      </c>
      <c r="T37" s="24"/>
      <c r="U37" s="24">
        <v>0</v>
      </c>
      <c r="V37" s="24">
        <v>23.81</v>
      </c>
      <c r="W37" s="26">
        <v>30.09</v>
      </c>
      <c r="X37" s="25">
        <f t="shared" ref="X37:X40" si="8">SUM(O37:W37)</f>
        <v>326.42999999999995</v>
      </c>
      <c r="Y37" s="24">
        <v>0</v>
      </c>
      <c r="Z37" s="26">
        <f t="shared" si="2"/>
        <v>2054.63</v>
      </c>
      <c r="AA37" s="10">
        <f>Z37-Relatório!N83</f>
        <v>0</v>
      </c>
    </row>
    <row r="38" spans="1:27" x14ac:dyDescent="0.25">
      <c r="A38" s="7" t="s">
        <v>29</v>
      </c>
      <c r="B38" s="18" t="s">
        <v>36</v>
      </c>
      <c r="C38" s="24">
        <v>3016.26</v>
      </c>
      <c r="D38" s="24">
        <v>0</v>
      </c>
      <c r="E38" s="24">
        <f>391.36+95.28+13.57</f>
        <v>500.21</v>
      </c>
      <c r="F38" s="24">
        <v>0</v>
      </c>
      <c r="G38" s="24">
        <v>0</v>
      </c>
      <c r="H38" s="24">
        <v>0</v>
      </c>
      <c r="I38" s="24">
        <v>667</v>
      </c>
      <c r="J38" s="24">
        <v>0</v>
      </c>
      <c r="K38" s="25">
        <f t="shared" si="0"/>
        <v>4183.47</v>
      </c>
      <c r="L38" s="24">
        <v>281.08999999999997</v>
      </c>
      <c r="M38" s="24">
        <v>140.28</v>
      </c>
      <c r="N38" s="24">
        <v>601.78</v>
      </c>
      <c r="O38" s="24">
        <v>386.5</v>
      </c>
      <c r="P38" s="24">
        <v>114.28</v>
      </c>
      <c r="Q38" s="24">
        <v>0</v>
      </c>
      <c r="R38" s="24">
        <v>219.13</v>
      </c>
      <c r="S38" s="24">
        <v>2.76</v>
      </c>
      <c r="T38" s="24"/>
      <c r="U38" s="24">
        <v>667</v>
      </c>
      <c r="V38" s="24">
        <v>30.16</v>
      </c>
      <c r="W38" s="26">
        <v>30.09</v>
      </c>
      <c r="X38" s="25">
        <f t="shared" si="8"/>
        <v>1449.92</v>
      </c>
      <c r="Y38" s="24">
        <v>0</v>
      </c>
      <c r="Z38" s="26">
        <f>K38-X38-Y38</f>
        <v>2733.55</v>
      </c>
      <c r="AA38" s="10">
        <f>Z38-Relatório!N84</f>
        <v>0</v>
      </c>
    </row>
    <row r="39" spans="1:27" x14ac:dyDescent="0.25">
      <c r="A39" s="7" t="s">
        <v>30</v>
      </c>
      <c r="B39" s="18" t="s">
        <v>44</v>
      </c>
      <c r="C39" s="24">
        <v>7172.59</v>
      </c>
      <c r="D39" s="24">
        <v>0</v>
      </c>
      <c r="E39" s="24">
        <f>216.97+52.07</f>
        <v>269.04000000000002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5">
        <f t="shared" si="0"/>
        <v>7441.63</v>
      </c>
      <c r="L39" s="24">
        <v>502.46</v>
      </c>
      <c r="M39" s="24">
        <v>0</v>
      </c>
      <c r="N39" s="32">
        <v>547.07272727272721</v>
      </c>
      <c r="O39" s="24">
        <v>570.88</v>
      </c>
      <c r="P39" s="24">
        <v>700.89</v>
      </c>
      <c r="Q39" s="24">
        <v>19</v>
      </c>
      <c r="R39" s="24">
        <v>52.47</v>
      </c>
      <c r="S39" s="24">
        <f>634.77+525.99</f>
        <v>1160.76</v>
      </c>
      <c r="T39" s="24"/>
      <c r="U39" s="24">
        <v>0</v>
      </c>
      <c r="V39" s="24">
        <v>0</v>
      </c>
      <c r="W39" s="26">
        <v>30.09</v>
      </c>
      <c r="X39" s="25">
        <f t="shared" si="8"/>
        <v>2534.09</v>
      </c>
      <c r="Y39" s="24">
        <v>0</v>
      </c>
      <c r="Z39" s="26">
        <f>K39-X39-Y39</f>
        <v>4907.54</v>
      </c>
      <c r="AA39" s="10">
        <f>Z39-Relatório!N85</f>
        <v>0</v>
      </c>
    </row>
    <row r="40" spans="1:27" x14ac:dyDescent="0.25">
      <c r="A40" s="7" t="s">
        <v>31</v>
      </c>
      <c r="B40" s="18" t="s">
        <v>49</v>
      </c>
      <c r="C40" s="24">
        <v>2381.06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f t="shared" si="0"/>
        <v>2381.06</v>
      </c>
      <c r="L40" s="24">
        <f>190.48</f>
        <v>190.48</v>
      </c>
      <c r="M40" s="24">
        <v>140.28</v>
      </c>
      <c r="N40" s="24">
        <v>601.78</v>
      </c>
      <c r="O40" s="24">
        <v>214.29</v>
      </c>
      <c r="P40" s="24">
        <v>19.71</v>
      </c>
      <c r="Q40" s="24">
        <v>0</v>
      </c>
      <c r="R40" s="24">
        <v>19.53</v>
      </c>
      <c r="S40" s="24">
        <v>0</v>
      </c>
      <c r="T40" s="24"/>
      <c r="U40" s="24">
        <v>0</v>
      </c>
      <c r="V40" s="24">
        <v>23.81</v>
      </c>
      <c r="W40" s="26">
        <v>30.09</v>
      </c>
      <c r="X40" s="25">
        <f t="shared" si="8"/>
        <v>307.42999999999995</v>
      </c>
      <c r="Y40" s="24">
        <v>0</v>
      </c>
      <c r="Z40" s="26">
        <f>K40-X40-Y40</f>
        <v>2073.63</v>
      </c>
      <c r="AA40" s="10">
        <f>Z40-Relatório!N86</f>
        <v>0</v>
      </c>
    </row>
    <row r="41" spans="1:27" x14ac:dyDescent="0.25">
      <c r="A41" s="11" t="s">
        <v>87</v>
      </c>
      <c r="B41" s="18"/>
      <c r="C41" s="24"/>
      <c r="D41" s="24"/>
      <c r="E41" s="24"/>
      <c r="F41" s="24"/>
      <c r="G41" s="24"/>
      <c r="H41" s="24"/>
      <c r="I41" s="24"/>
      <c r="J41" s="24"/>
      <c r="K41" s="2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  <c r="Y41" s="24"/>
      <c r="Z41" s="26"/>
    </row>
    <row r="42" spans="1:27" s="6" customFormat="1" x14ac:dyDescent="0.25">
      <c r="A42" s="11" t="s">
        <v>78</v>
      </c>
      <c r="B42" s="13"/>
      <c r="C42" s="25">
        <f t="shared" ref="C42:W42" si="9">SUM(C5:C41)</f>
        <v>156669.71999999997</v>
      </c>
      <c r="D42" s="25">
        <f t="shared" si="9"/>
        <v>6131.43</v>
      </c>
      <c r="E42" s="25">
        <f t="shared" si="9"/>
        <v>8987.2099999999991</v>
      </c>
      <c r="F42" s="25">
        <f t="shared" si="9"/>
        <v>7499.66</v>
      </c>
      <c r="G42" s="25">
        <f t="shared" si="9"/>
        <v>0</v>
      </c>
      <c r="H42" s="25">
        <f t="shared" si="9"/>
        <v>3154.57</v>
      </c>
      <c r="I42" s="25">
        <f t="shared" si="9"/>
        <v>8152.5</v>
      </c>
      <c r="J42" s="25">
        <f t="shared" si="9"/>
        <v>3014.98</v>
      </c>
      <c r="K42" s="25">
        <f>SUM(K5:K41)</f>
        <v>193610.06999999995</v>
      </c>
      <c r="L42" s="25">
        <f t="shared" si="9"/>
        <v>13199.369999999995</v>
      </c>
      <c r="M42" s="25">
        <f t="shared" si="9"/>
        <v>2582.2800000000007</v>
      </c>
      <c r="N42" s="25">
        <f t="shared" si="9"/>
        <v>18600.472727272732</v>
      </c>
      <c r="O42" s="25">
        <f t="shared" si="9"/>
        <v>12591.420000000002</v>
      </c>
      <c r="P42" s="25">
        <f t="shared" si="9"/>
        <v>17173.61</v>
      </c>
      <c r="Q42" s="25">
        <f t="shared" si="9"/>
        <v>171</v>
      </c>
      <c r="R42" s="25">
        <f t="shared" si="9"/>
        <v>2149.5499999999997</v>
      </c>
      <c r="S42" s="25">
        <f t="shared" si="9"/>
        <v>1407.56</v>
      </c>
      <c r="T42" s="25">
        <f t="shared" si="9"/>
        <v>0</v>
      </c>
      <c r="U42" s="25">
        <f t="shared" si="9"/>
        <v>22573.67</v>
      </c>
      <c r="V42" s="25">
        <f t="shared" si="9"/>
        <v>440.58000000000004</v>
      </c>
      <c r="W42" s="25">
        <f t="shared" si="9"/>
        <v>932.79000000000019</v>
      </c>
      <c r="X42" s="25">
        <f>SUM(O42:W42)</f>
        <v>57440.18</v>
      </c>
      <c r="Y42" s="25">
        <f>SUM(Y5:Y41)</f>
        <v>0</v>
      </c>
      <c r="Z42" s="27">
        <f>SUM(Z5:Z41)</f>
        <v>136169.89000000001</v>
      </c>
    </row>
    <row r="43" spans="1:27" s="6" customFormat="1" x14ac:dyDescent="0.25">
      <c r="A43" s="14" t="s">
        <v>89</v>
      </c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Z43" s="31"/>
    </row>
    <row r="44" spans="1:27" s="6" customFormat="1" x14ac:dyDescent="0.25">
      <c r="A44" s="14" t="s">
        <v>97</v>
      </c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0" t="s">
        <v>64</v>
      </c>
      <c r="Z44" s="31"/>
    </row>
    <row r="45" spans="1:27" x14ac:dyDescent="0.25">
      <c r="C45" s="2"/>
      <c r="D45" s="2"/>
      <c r="E45" s="10" t="s">
        <v>64</v>
      </c>
      <c r="I45" s="3"/>
      <c r="J45" s="3"/>
      <c r="L45" s="3"/>
      <c r="M45" s="4"/>
      <c r="P45" s="3"/>
      <c r="S45" s="5"/>
      <c r="T45" s="5"/>
      <c r="U45" s="3"/>
      <c r="V45" s="3"/>
      <c r="W45" s="3"/>
    </row>
    <row r="46" spans="1:27" ht="15" customHeight="1" x14ac:dyDescent="0.25">
      <c r="P46" s="3"/>
      <c r="S46" s="5"/>
      <c r="T46" s="5"/>
      <c r="U46" s="3"/>
      <c r="V46" s="3"/>
      <c r="W46" s="3"/>
    </row>
    <row r="47" spans="1:27" ht="1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U47" s="3"/>
      <c r="V47" s="3"/>
      <c r="W47" s="3"/>
      <c r="X47" s="3"/>
    </row>
    <row r="48" spans="1:27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U48" s="3"/>
      <c r="V48" s="3"/>
      <c r="W48" s="3"/>
      <c r="X48" s="3"/>
    </row>
    <row r="49" spans="2:2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U49" s="3"/>
      <c r="V49" s="3"/>
      <c r="W49" s="3"/>
      <c r="X49" s="3"/>
    </row>
    <row r="50" spans="2:2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U50" s="3"/>
      <c r="V50" s="3"/>
      <c r="W50" s="3"/>
      <c r="X50" s="3"/>
    </row>
    <row r="51" spans="2:2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U51" s="3"/>
      <c r="V51" s="3"/>
      <c r="W51" s="3"/>
      <c r="X51" s="3"/>
    </row>
    <row r="52" spans="2:2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U52" s="3"/>
      <c r="V52" s="3"/>
      <c r="W52" s="3"/>
      <c r="X52" s="3"/>
    </row>
    <row r="53" spans="2:2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U53" s="3"/>
      <c r="V53" s="3"/>
      <c r="W53" s="3"/>
      <c r="X53" s="3"/>
    </row>
    <row r="54" spans="2:2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U54" s="3"/>
      <c r="V54" s="3"/>
      <c r="W54" s="3"/>
      <c r="X54" s="3"/>
    </row>
    <row r="55" spans="2:2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U55" s="3"/>
      <c r="V55" s="3"/>
      <c r="W55" s="3"/>
      <c r="X55" s="3"/>
    </row>
    <row r="56" spans="2:2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U56" s="3"/>
      <c r="V56" s="3"/>
      <c r="W56" s="3"/>
      <c r="X56" s="3"/>
    </row>
    <row r="57" spans="2:2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U57" s="3"/>
      <c r="V57" s="3"/>
      <c r="W57" s="3"/>
      <c r="X57" s="3"/>
    </row>
    <row r="58" spans="2:24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U58" s="3"/>
      <c r="V58" s="3"/>
      <c r="W58" s="3"/>
      <c r="X58" s="3"/>
    </row>
    <row r="59" spans="2:24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U59" s="3"/>
      <c r="V59" s="3"/>
      <c r="W59" s="3"/>
      <c r="X59" s="3"/>
    </row>
    <row r="60" spans="2:24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U60" s="3"/>
      <c r="V60" s="3"/>
      <c r="W60" s="3"/>
      <c r="X60" s="3"/>
    </row>
    <row r="61" spans="2:2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U61" s="3"/>
      <c r="V61" s="3"/>
      <c r="W61" s="3"/>
      <c r="X61" s="3"/>
    </row>
    <row r="62" spans="2:2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U62" s="3"/>
      <c r="V62" s="3"/>
      <c r="W62" s="3"/>
      <c r="X62" s="3"/>
    </row>
    <row r="63" spans="2:2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U63" s="3"/>
      <c r="V63" s="3"/>
      <c r="W63" s="3"/>
      <c r="X63" s="3"/>
    </row>
    <row r="64" spans="2:2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U64" s="3"/>
      <c r="V64" s="3"/>
      <c r="W64" s="3"/>
      <c r="X64" s="3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U65" s="3"/>
      <c r="V65" s="3"/>
      <c r="W65" s="3"/>
      <c r="X65" s="3"/>
    </row>
    <row r="66" spans="2:2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U66" s="3"/>
      <c r="V66" s="3"/>
      <c r="W66" s="3"/>
      <c r="X66" s="3"/>
    </row>
    <row r="67" spans="2:2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U67" s="3"/>
      <c r="V67" s="3"/>
      <c r="W67" s="3"/>
      <c r="X67" s="3"/>
    </row>
    <row r="68" spans="2:2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U68" s="3"/>
      <c r="V68" s="3"/>
      <c r="W68" s="3"/>
      <c r="X68" s="3"/>
    </row>
    <row r="69" spans="2:2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U69" s="3"/>
      <c r="V69" s="3"/>
      <c r="W69" s="3"/>
      <c r="X69" s="3"/>
    </row>
    <row r="70" spans="2:2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U70" s="3"/>
      <c r="V70" s="3"/>
      <c r="W70" s="3"/>
      <c r="X70" s="3"/>
    </row>
    <row r="71" spans="2:2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U71" s="3"/>
      <c r="V71" s="3"/>
      <c r="W71" s="3"/>
      <c r="X71" s="3"/>
    </row>
    <row r="72" spans="2:2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U72" s="3"/>
      <c r="V72" s="3"/>
      <c r="W72" s="3"/>
      <c r="X72" s="3"/>
    </row>
    <row r="73" spans="2:2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U73" s="3"/>
      <c r="V73" s="3"/>
      <c r="W73" s="3"/>
      <c r="X73" s="3"/>
    </row>
    <row r="74" spans="2:24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U74" s="3"/>
      <c r="V74" s="3"/>
      <c r="W74" s="3"/>
      <c r="X74" s="3"/>
    </row>
    <row r="75" spans="2:24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U75" s="3"/>
      <c r="V75" s="3"/>
      <c r="W75" s="3"/>
      <c r="X75" s="3"/>
    </row>
    <row r="76" spans="2:24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U76" s="3"/>
      <c r="V76" s="3"/>
      <c r="W76" s="3"/>
      <c r="X76" s="3"/>
    </row>
    <row r="77" spans="2:24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U77" s="3"/>
      <c r="V77" s="3"/>
      <c r="W77" s="3"/>
      <c r="X77" s="3"/>
    </row>
    <row r="78" spans="2:24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U78" s="3"/>
      <c r="V78" s="3"/>
      <c r="W78" s="3"/>
      <c r="X78" s="3"/>
    </row>
    <row r="79" spans="2:24" x14ac:dyDescent="0.25">
      <c r="B79" s="2"/>
      <c r="P79" s="3"/>
      <c r="U79" s="3"/>
      <c r="V79" s="3"/>
      <c r="W79" s="3"/>
      <c r="X79" s="3"/>
    </row>
    <row r="80" spans="2:24" x14ac:dyDescent="0.25">
      <c r="B80" s="2"/>
      <c r="P80" s="3"/>
      <c r="U80" s="3"/>
      <c r="V80" s="3"/>
      <c r="W80" s="3"/>
      <c r="X80" s="3"/>
    </row>
    <row r="81" spans="2:24" x14ac:dyDescent="0.25">
      <c r="B81" s="2"/>
      <c r="P81" s="3"/>
      <c r="U81" s="3"/>
      <c r="V81" s="3"/>
      <c r="W81" s="3"/>
      <c r="X81" s="3"/>
    </row>
    <row r="82" spans="2:24" x14ac:dyDescent="0.25">
      <c r="B82" s="2"/>
      <c r="P82" s="3"/>
      <c r="U82" s="3"/>
      <c r="V82" s="3"/>
      <c r="W82" s="3"/>
      <c r="X82" s="3"/>
    </row>
    <row r="83" spans="2:24" x14ac:dyDescent="0.25">
      <c r="B83" s="2"/>
      <c r="P83" s="3"/>
      <c r="U83" s="3"/>
      <c r="V83" s="3"/>
      <c r="W83" s="3"/>
      <c r="X83" s="3"/>
    </row>
    <row r="84" spans="2:24" x14ac:dyDescent="0.25">
      <c r="B84" s="2"/>
      <c r="P84" s="3"/>
      <c r="U84" s="3"/>
      <c r="V84" s="3"/>
      <c r="W84" s="3"/>
      <c r="X84" s="3"/>
    </row>
    <row r="85" spans="2:24" x14ac:dyDescent="0.25">
      <c r="B85" s="2"/>
      <c r="P85" s="3"/>
      <c r="U85" s="3"/>
      <c r="V85" s="3"/>
      <c r="W85" s="3"/>
      <c r="X85" s="3"/>
    </row>
    <row r="86" spans="2:24" x14ac:dyDescent="0.25">
      <c r="B86" s="2"/>
      <c r="P86" s="3"/>
      <c r="U86" s="3"/>
      <c r="V86" s="3"/>
      <c r="W86" s="3"/>
      <c r="X86" s="3"/>
    </row>
    <row r="87" spans="2:24" x14ac:dyDescent="0.25">
      <c r="B87" s="2"/>
      <c r="P87" s="3"/>
      <c r="U87" s="3"/>
      <c r="V87" s="3"/>
      <c r="W87" s="3"/>
      <c r="X87" s="3"/>
    </row>
    <row r="88" spans="2:24" x14ac:dyDescent="0.25">
      <c r="B88" s="2"/>
      <c r="C88" s="5"/>
      <c r="I88" s="3"/>
      <c r="J88" s="3"/>
      <c r="L88" s="3"/>
      <c r="M88" s="4"/>
      <c r="N88" s="5">
        <v>124759.37</v>
      </c>
      <c r="P88" s="3"/>
      <c r="S88" s="5"/>
      <c r="T88" s="5"/>
      <c r="U88" s="3"/>
      <c r="V88" s="3"/>
      <c r="W88" s="3"/>
    </row>
    <row r="89" spans="2:24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N89" s="3">
        <f>Z42-N88</f>
        <v>11410.520000000019</v>
      </c>
    </row>
    <row r="90" spans="2:24" x14ac:dyDescent="0.25">
      <c r="B90" s="2"/>
      <c r="N90" s="3">
        <f>9646.21*2-4191.09-4951.19+1536</f>
        <v>11686.14</v>
      </c>
    </row>
  </sheetData>
  <mergeCells count="30">
    <mergeCell ref="B2:B4"/>
    <mergeCell ref="A2:A4"/>
    <mergeCell ref="S3:S4"/>
    <mergeCell ref="R3:R4"/>
    <mergeCell ref="C3:C4"/>
    <mergeCell ref="D3:D4"/>
    <mergeCell ref="E3:E4"/>
    <mergeCell ref="F3:F4"/>
    <mergeCell ref="H3:H4"/>
    <mergeCell ref="G3:G4"/>
    <mergeCell ref="X3:X4"/>
    <mergeCell ref="Z3:Z4"/>
    <mergeCell ref="I3:I4"/>
    <mergeCell ref="K3:K4"/>
    <mergeCell ref="X2:Y2"/>
    <mergeCell ref="Y3:Y4"/>
    <mergeCell ref="U3:U4"/>
    <mergeCell ref="O2:W2"/>
    <mergeCell ref="J3:J4"/>
    <mergeCell ref="V3:W3"/>
    <mergeCell ref="T3:T4"/>
    <mergeCell ref="E1:N1"/>
    <mergeCell ref="O3:O4"/>
    <mergeCell ref="P3:P4"/>
    <mergeCell ref="Q3:Q4"/>
    <mergeCell ref="C2:K2"/>
    <mergeCell ref="M3:M4"/>
    <mergeCell ref="N3:N4"/>
    <mergeCell ref="L3:L4"/>
    <mergeCell ref="L2:N2"/>
  </mergeCells>
  <pageMargins left="0.39370078740157483" right="0.27559055118110237" top="0.39370078740157483" bottom="0.3937007874015748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topLeftCell="B1" workbookViewId="0">
      <selection activeCell="M4" sqref="M4:M5"/>
    </sheetView>
  </sheetViews>
  <sheetFormatPr defaultColWidth="11.28515625" defaultRowHeight="15" x14ac:dyDescent="0.25"/>
  <cols>
    <col min="1" max="1" width="34" style="2" customWidth="1"/>
    <col min="2" max="2" width="28.140625" style="17" bestFit="1" customWidth="1"/>
    <col min="3" max="3" width="11.5703125" style="3" bestFit="1" customWidth="1"/>
    <col min="4" max="4" width="12.5703125" style="3" bestFit="1" customWidth="1"/>
    <col min="5" max="5" width="9.5703125" style="3" bestFit="1" customWidth="1"/>
    <col min="6" max="6" width="10.5703125" style="3" bestFit="1" customWidth="1"/>
    <col min="7" max="7" width="11.5703125" style="3" bestFit="1" customWidth="1"/>
    <col min="8" max="8" width="12.85546875" style="3" customWidth="1"/>
    <col min="9" max="9" width="13.85546875" style="4" customWidth="1"/>
    <col min="10" max="10" width="12.85546875" style="4" bestFit="1" customWidth="1"/>
    <col min="11" max="11" width="12.85546875" style="3" bestFit="1" customWidth="1"/>
    <col min="12" max="12" width="10.5703125" style="5" bestFit="1" customWidth="1"/>
    <col min="13" max="13" width="13.28515625" style="3" bestFit="1" customWidth="1"/>
    <col min="14" max="14" width="13" style="3" customWidth="1"/>
    <col min="15" max="15" width="11.28515625" style="3" bestFit="1" customWidth="1"/>
    <col min="16" max="16" width="11.42578125" style="5" bestFit="1" customWidth="1"/>
    <col min="17" max="17" width="9.140625" style="3" bestFit="1" customWidth="1"/>
    <col min="18" max="18" width="9.7109375" style="3" customWidth="1"/>
    <col min="19" max="19" width="9.140625" style="3" customWidth="1"/>
    <col min="20" max="20" width="13.85546875" style="2" customWidth="1"/>
    <col min="21" max="21" width="8.42578125" style="2" bestFit="1" customWidth="1"/>
    <col min="22" max="22" width="10.140625" style="2" bestFit="1" customWidth="1"/>
    <col min="23" max="24" width="11.42578125" style="2" bestFit="1" customWidth="1"/>
    <col min="25" max="25" width="13.140625" style="2" customWidth="1"/>
    <col min="26" max="16384" width="11.28515625" style="2"/>
  </cols>
  <sheetData>
    <row r="1" spans="1:26" ht="68.25" customHeight="1" x14ac:dyDescent="0.25">
      <c r="E1" s="54" t="str">
        <f>'Resumo (2)'!E1:N1</f>
        <v>DEMONSTRATIVO DETALHADO DA FOLHA DE PAGAMENTO
Maio/2016</v>
      </c>
      <c r="F1" s="55"/>
      <c r="G1" s="55"/>
      <c r="H1" s="55"/>
      <c r="I1" s="55"/>
      <c r="J1" s="55"/>
      <c r="K1" s="55"/>
      <c r="L1" s="55"/>
      <c r="M1" s="55"/>
      <c r="N1" s="55"/>
    </row>
    <row r="2" spans="1:26" ht="21" x14ac:dyDescent="0.25">
      <c r="E2" s="28"/>
      <c r="F2" s="29"/>
      <c r="G2" s="29"/>
      <c r="H2" s="29"/>
      <c r="I2" s="29"/>
      <c r="J2" s="29"/>
      <c r="K2" s="29"/>
      <c r="L2" s="29"/>
      <c r="M2" s="29"/>
      <c r="N2" s="29"/>
    </row>
    <row r="3" spans="1:26" ht="19.5" customHeight="1" x14ac:dyDescent="0.25">
      <c r="A3" s="52" t="s">
        <v>0</v>
      </c>
      <c r="B3" s="52" t="s">
        <v>6</v>
      </c>
      <c r="C3" s="43" t="s">
        <v>53</v>
      </c>
      <c r="D3" s="44"/>
      <c r="E3" s="44"/>
      <c r="F3" s="44"/>
      <c r="G3" s="44"/>
      <c r="H3" s="44"/>
      <c r="I3" s="44"/>
      <c r="J3" s="44"/>
      <c r="K3" s="44"/>
      <c r="L3" s="42" t="s">
        <v>63</v>
      </c>
      <c r="M3" s="42"/>
      <c r="N3" s="42"/>
      <c r="O3" s="2"/>
      <c r="P3" s="2"/>
      <c r="Q3" s="2"/>
      <c r="R3" s="2"/>
      <c r="S3" s="2"/>
    </row>
    <row r="4" spans="1:26" ht="33.75" customHeight="1" x14ac:dyDescent="0.25">
      <c r="A4" s="52"/>
      <c r="B4" s="52"/>
      <c r="C4" s="49" t="s">
        <v>66</v>
      </c>
      <c r="D4" s="49" t="s">
        <v>56</v>
      </c>
      <c r="E4" s="49" t="s">
        <v>51</v>
      </c>
      <c r="F4" s="49" t="s">
        <v>4</v>
      </c>
      <c r="G4" s="49" t="s">
        <v>86</v>
      </c>
      <c r="H4" s="49" t="s">
        <v>5</v>
      </c>
      <c r="I4" s="49" t="s">
        <v>52</v>
      </c>
      <c r="J4" s="49" t="s">
        <v>95</v>
      </c>
      <c r="K4" s="49" t="s">
        <v>65</v>
      </c>
      <c r="L4" s="45" t="s">
        <v>3</v>
      </c>
      <c r="M4" s="42" t="s">
        <v>68</v>
      </c>
      <c r="N4" s="42" t="s">
        <v>67</v>
      </c>
      <c r="O4" s="2"/>
      <c r="P4" s="2"/>
      <c r="Q4" s="2"/>
      <c r="R4" s="2"/>
      <c r="S4" s="2"/>
    </row>
    <row r="5" spans="1:26" x14ac:dyDescent="0.25">
      <c r="A5" s="52"/>
      <c r="B5" s="52"/>
      <c r="C5" s="50"/>
      <c r="D5" s="50"/>
      <c r="E5" s="50"/>
      <c r="F5" s="50"/>
      <c r="G5" s="50"/>
      <c r="H5" s="50"/>
      <c r="I5" s="50"/>
      <c r="J5" s="50"/>
      <c r="K5" s="50"/>
      <c r="L5" s="46"/>
      <c r="M5" s="42"/>
      <c r="N5" s="42"/>
      <c r="O5" s="2"/>
      <c r="P5" s="2"/>
      <c r="Q5" s="2"/>
      <c r="R5" s="2"/>
      <c r="S5" s="2"/>
    </row>
    <row r="6" spans="1:26" x14ac:dyDescent="0.25">
      <c r="A6" s="7" t="str">
        <f>'Resumo (2)'!A5</f>
        <v>Alexandre Junckes Jacques</v>
      </c>
      <c r="B6" s="18" t="str">
        <f>'Resumo (2)'!B5</f>
        <v>Gerente  Administrativo</v>
      </c>
      <c r="C6" s="24">
        <f>'Resumo (2)'!C5</f>
        <v>9646.2099999999991</v>
      </c>
      <c r="D6" s="24">
        <f>'Resumo (2)'!D5</f>
        <v>0</v>
      </c>
      <c r="E6" s="24">
        <f>'Resumo (2)'!E5</f>
        <v>0</v>
      </c>
      <c r="F6" s="24">
        <f>'Resumo (2)'!F5</f>
        <v>0</v>
      </c>
      <c r="G6" s="24">
        <f>'Resumo (2)'!G5</f>
        <v>0</v>
      </c>
      <c r="H6" s="24">
        <f>'Resumo (2)'!H5</f>
        <v>0</v>
      </c>
      <c r="I6" s="24">
        <f>'Resumo (2)'!I5</f>
        <v>728</v>
      </c>
      <c r="J6" s="24">
        <f>'Resumo (2)'!J5</f>
        <v>0</v>
      </c>
      <c r="K6" s="25">
        <f t="shared" ref="K6:K41" si="0">SUM(C6:J6)</f>
        <v>10374.209999999999</v>
      </c>
      <c r="L6" s="24">
        <f>'Resumo (2)'!L5</f>
        <v>771.69</v>
      </c>
      <c r="M6" s="24">
        <f>'Resumo (2)'!M5</f>
        <v>0</v>
      </c>
      <c r="N6" s="24">
        <f>'Resumo (2)'!N5</f>
        <v>601.78</v>
      </c>
      <c r="O6" s="2"/>
      <c r="P6" s="2"/>
      <c r="Q6" s="2"/>
      <c r="R6" s="2"/>
      <c r="S6" s="2"/>
    </row>
    <row r="7" spans="1:26" x14ac:dyDescent="0.25">
      <c r="A7" s="7" t="str">
        <f>'Resumo (2)'!A6</f>
        <v>Andrea Beatriz Fritz Bueno</v>
      </c>
      <c r="B7" s="18" t="str">
        <f>'Resumo (2)'!B6</f>
        <v>Assistente Técnico I</v>
      </c>
      <c r="C7" s="24">
        <f>'Resumo (2)'!C6</f>
        <v>2334.37</v>
      </c>
      <c r="D7" s="24">
        <f>'Resumo (2)'!D6</f>
        <v>0</v>
      </c>
      <c r="E7" s="24">
        <f>'Resumo (2)'!E6</f>
        <v>0</v>
      </c>
      <c r="F7" s="24">
        <f>'Resumo (2)'!F6</f>
        <v>0</v>
      </c>
      <c r="G7" s="24">
        <f>'Resumo (2)'!G6</f>
        <v>0</v>
      </c>
      <c r="H7" s="24">
        <f>'Resumo (2)'!H6</f>
        <v>0</v>
      </c>
      <c r="I7" s="24">
        <f>'Resumo (2)'!I6</f>
        <v>0</v>
      </c>
      <c r="J7" s="24">
        <f>'Resumo (2)'!J6</f>
        <v>0</v>
      </c>
      <c r="K7" s="25">
        <f t="shared" si="0"/>
        <v>2334.37</v>
      </c>
      <c r="L7" s="24">
        <f>'Resumo (2)'!L6</f>
        <v>186.74</v>
      </c>
      <c r="M7" s="24">
        <f>'Resumo (2)'!M6</f>
        <v>140.28</v>
      </c>
      <c r="N7" s="24">
        <f>'Resumo (2)'!N6</f>
        <v>601.78</v>
      </c>
      <c r="O7" s="2"/>
      <c r="P7" s="2"/>
      <c r="Q7" s="2"/>
      <c r="R7" s="2"/>
      <c r="S7" s="2"/>
    </row>
    <row r="8" spans="1:26" x14ac:dyDescent="0.25">
      <c r="A8" s="7" t="str">
        <f>'Resumo (2)'!A7</f>
        <v>Bárbhara Veloso Beppler</v>
      </c>
      <c r="B8" s="18" t="str">
        <f>'Resumo (2)'!B7</f>
        <v>Assistente Técnico I</v>
      </c>
      <c r="C8" s="24">
        <f>'Resumo (2)'!C7</f>
        <v>2381.06</v>
      </c>
      <c r="D8" s="24">
        <f>'Resumo (2)'!D7</f>
        <v>0</v>
      </c>
      <c r="E8" s="24">
        <f>'Resumo (2)'!E7</f>
        <v>44.29</v>
      </c>
      <c r="F8" s="24">
        <f>'Resumo (2)'!F7</f>
        <v>0</v>
      </c>
      <c r="G8" s="24">
        <f>'Resumo (2)'!G7</f>
        <v>0</v>
      </c>
      <c r="H8" s="24">
        <f>'Resumo (2)'!H7</f>
        <v>0</v>
      </c>
      <c r="I8" s="24">
        <f>'Resumo (2)'!I7</f>
        <v>425</v>
      </c>
      <c r="J8" s="24">
        <f>'Resumo (2)'!J7</f>
        <v>0</v>
      </c>
      <c r="K8" s="25">
        <f t="shared" si="0"/>
        <v>2850.35</v>
      </c>
      <c r="L8" s="24">
        <f>'Resumo (2)'!L7</f>
        <v>193.53</v>
      </c>
      <c r="M8" s="24">
        <f>'Resumo (2)'!M7</f>
        <v>214.2</v>
      </c>
      <c r="N8" s="24">
        <f>'Resumo (2)'!N7</f>
        <v>601.78</v>
      </c>
      <c r="O8" s="2"/>
      <c r="P8" s="2"/>
      <c r="Q8" s="2"/>
      <c r="R8" s="2"/>
      <c r="S8" s="2"/>
    </row>
    <row r="9" spans="1:26" x14ac:dyDescent="0.25">
      <c r="A9" s="7" t="str">
        <f>'Resumo (2)'!A8</f>
        <v>Bruna Porto Martins</v>
      </c>
      <c r="B9" s="18" t="str">
        <f>'Resumo (2)'!B8</f>
        <v>Secretária II</v>
      </c>
      <c r="C9" s="24">
        <f>'Resumo (2)'!C8</f>
        <v>3016.27</v>
      </c>
      <c r="D9" s="24">
        <f>'Resumo (2)'!D8</f>
        <v>0</v>
      </c>
      <c r="E9" s="24">
        <f>'Resumo (2)'!E8</f>
        <v>192.62</v>
      </c>
      <c r="F9" s="24">
        <f>'Resumo (2)'!F8</f>
        <v>0</v>
      </c>
      <c r="G9" s="24">
        <f>'Resumo (2)'!G8</f>
        <v>0</v>
      </c>
      <c r="H9" s="24">
        <f>'Resumo (2)'!H8</f>
        <v>0</v>
      </c>
      <c r="I9" s="24">
        <f>'Resumo (2)'!I8</f>
        <v>0</v>
      </c>
      <c r="J9" s="24">
        <f>'Resumo (2)'!J8</f>
        <v>0</v>
      </c>
      <c r="K9" s="25">
        <f t="shared" si="0"/>
        <v>3208.89</v>
      </c>
      <c r="L9" s="24">
        <f>'Resumo (2)'!L8</f>
        <v>256.70999999999998</v>
      </c>
      <c r="M9" s="24">
        <f>'Resumo (2)'!M8</f>
        <v>140.28</v>
      </c>
      <c r="N9" s="24">
        <f>'Resumo (2)'!N8</f>
        <v>601.78</v>
      </c>
      <c r="O9" s="2"/>
      <c r="P9" s="2"/>
      <c r="Q9" s="2"/>
      <c r="R9" s="2"/>
      <c r="S9" s="2"/>
    </row>
    <row r="10" spans="1:26" x14ac:dyDescent="0.25">
      <c r="A10" s="7" t="str">
        <f>'Resumo (2)'!A9</f>
        <v>Carmen Eugência Alvarez Patron</v>
      </c>
      <c r="B10" s="18" t="str">
        <f>'Resumo (2)'!B9</f>
        <v>Arquiteta Fiscal II</v>
      </c>
      <c r="C10" s="24">
        <f>'Resumo (2)'!C9</f>
        <v>5020.8100000000004</v>
      </c>
      <c r="D10" s="24">
        <f>'Resumo (2)'!D9</f>
        <v>0</v>
      </c>
      <c r="E10" s="24">
        <f>'Resumo (2)'!E9</f>
        <v>66.7</v>
      </c>
      <c r="F10" s="24">
        <f>'Resumo (2)'!F9</f>
        <v>2955.27</v>
      </c>
      <c r="G10" s="24">
        <f>'Resumo (2)'!G9</f>
        <v>0</v>
      </c>
      <c r="H10" s="24">
        <f>'Resumo (2)'!H9</f>
        <v>0</v>
      </c>
      <c r="I10" s="24">
        <f>'Resumo (2)'!I9</f>
        <v>425</v>
      </c>
      <c r="J10" s="24">
        <f>'Resumo (2)'!J9</f>
        <v>0</v>
      </c>
      <c r="K10" s="25">
        <f t="shared" si="0"/>
        <v>8467.7800000000007</v>
      </c>
      <c r="L10" s="24">
        <f>'Resumo (2)'!L9</f>
        <v>643.41999999999996</v>
      </c>
      <c r="M10" s="24">
        <f>'Resumo (2)'!M9</f>
        <v>140.28</v>
      </c>
      <c r="N10" s="24">
        <f>'Resumo (2)'!N9</f>
        <v>601.78</v>
      </c>
      <c r="O10" s="2"/>
      <c r="P10" s="2"/>
      <c r="Q10" s="2"/>
      <c r="R10" s="2"/>
      <c r="S10" s="2"/>
      <c r="Z10" s="10"/>
    </row>
    <row r="11" spans="1:26" x14ac:dyDescent="0.25">
      <c r="A11" s="7" t="str">
        <f>'Resumo (2)'!A10</f>
        <v>Deireal Zandomeneco Junior</v>
      </c>
      <c r="B11" s="18" t="str">
        <f>'Resumo (2)'!B10</f>
        <v>Analista Financeiro II</v>
      </c>
      <c r="C11" s="24">
        <f>'Resumo (2)'!C10</f>
        <v>3935.53</v>
      </c>
      <c r="D11" s="24">
        <f>'Resumo (2)'!D10</f>
        <v>0</v>
      </c>
      <c r="E11" s="24">
        <f>'Resumo (2)'!E10</f>
        <v>0</v>
      </c>
      <c r="F11" s="24">
        <f>'Resumo (2)'!F10</f>
        <v>0</v>
      </c>
      <c r="G11" s="24">
        <f>'Resumo (2)'!G10</f>
        <v>0</v>
      </c>
      <c r="H11" s="24">
        <f>'Resumo (2)'!H10</f>
        <v>0</v>
      </c>
      <c r="I11" s="24">
        <f>'Resumo (2)'!I10</f>
        <v>425</v>
      </c>
      <c r="J11" s="24">
        <f>'Resumo (2)'!J10</f>
        <v>2664.98</v>
      </c>
      <c r="K11" s="25">
        <f t="shared" si="0"/>
        <v>7025.51</v>
      </c>
      <c r="L11" s="24">
        <f>'Resumo (2)'!L10</f>
        <v>528.04</v>
      </c>
      <c r="M11" s="24">
        <f>'Resumo (2)'!M10</f>
        <v>0</v>
      </c>
      <c r="N11" s="24">
        <f>'Resumo (2)'!N10</f>
        <v>601.78</v>
      </c>
      <c r="O11" s="2"/>
      <c r="P11" s="2"/>
      <c r="Q11" s="2"/>
      <c r="R11" s="2"/>
      <c r="S11" s="2"/>
    </row>
    <row r="12" spans="1:26" x14ac:dyDescent="0.25">
      <c r="A12" s="7" t="str">
        <f>'Resumo (2)'!A11</f>
        <v>Edna Lealcy Goulart Ferreira</v>
      </c>
      <c r="B12" s="18" t="str">
        <f>'Resumo (2)'!B11</f>
        <v>Analista Administrativo I</v>
      </c>
      <c r="C12" s="24">
        <f>'Resumo (2)'!C11</f>
        <v>2623.69</v>
      </c>
      <c r="D12" s="24">
        <f>'Resumo (2)'!D11</f>
        <v>0</v>
      </c>
      <c r="E12" s="24">
        <f>'Resumo (2)'!E11</f>
        <v>107.97</v>
      </c>
      <c r="F12" s="24">
        <f>'Resumo (2)'!F11</f>
        <v>1893.9199999999998</v>
      </c>
      <c r="G12" s="24">
        <f>'Resumo (2)'!G11</f>
        <v>0</v>
      </c>
      <c r="H12" s="24">
        <f>'Resumo (2)'!H11</f>
        <v>0</v>
      </c>
      <c r="I12" s="24">
        <f>'Resumo (2)'!I11</f>
        <v>0</v>
      </c>
      <c r="J12" s="24">
        <f>'Resumo (2)'!J11</f>
        <v>0</v>
      </c>
      <c r="K12" s="25">
        <f t="shared" si="0"/>
        <v>4625.58</v>
      </c>
      <c r="L12" s="24">
        <f>'Resumo (2)'!L11</f>
        <v>370.04</v>
      </c>
      <c r="M12" s="24">
        <f>'Resumo (2)'!M11</f>
        <v>214.2</v>
      </c>
      <c r="N12" s="24">
        <f>'Resumo (2)'!N11</f>
        <v>601.78</v>
      </c>
      <c r="O12" s="2"/>
      <c r="P12" s="2"/>
      <c r="Q12" s="2"/>
      <c r="R12" s="2"/>
      <c r="S12" s="2"/>
    </row>
    <row r="13" spans="1:26" x14ac:dyDescent="0.25">
      <c r="A13" s="7" t="str">
        <f>'Resumo (2)'!A12</f>
        <v>Eduardo Amauri de Espindola</v>
      </c>
      <c r="B13" s="18" t="str">
        <f>'Resumo (2)'!B12</f>
        <v>Analista Jurídico I</v>
      </c>
      <c r="C13" s="24">
        <f>'Resumo (2)'!C12</f>
        <v>6011.2</v>
      </c>
      <c r="D13" s="24">
        <f>'Resumo (2)'!D12</f>
        <v>0</v>
      </c>
      <c r="E13" s="24">
        <f>'Resumo (2)'!E12</f>
        <v>0</v>
      </c>
      <c r="F13" s="24">
        <f>'Resumo (2)'!F12</f>
        <v>0</v>
      </c>
      <c r="G13" s="24">
        <f>'Resumo (2)'!G12</f>
        <v>0</v>
      </c>
      <c r="H13" s="24">
        <f>'Resumo (2)'!H12</f>
        <v>0</v>
      </c>
      <c r="I13" s="24">
        <f>'Resumo (2)'!I12</f>
        <v>0</v>
      </c>
      <c r="J13" s="24">
        <f>'Resumo (2)'!J12</f>
        <v>0</v>
      </c>
      <c r="K13" s="25">
        <f t="shared" si="0"/>
        <v>6011.2</v>
      </c>
      <c r="L13" s="24">
        <f>'Resumo (2)'!L12</f>
        <v>480.89</v>
      </c>
      <c r="M13" s="24">
        <f>'Resumo (2)'!M12</f>
        <v>0</v>
      </c>
      <c r="N13" s="24">
        <f>'Resumo (2)'!N12</f>
        <v>601.78</v>
      </c>
      <c r="O13" s="2"/>
      <c r="P13" s="2"/>
      <c r="Q13" s="2"/>
      <c r="R13" s="2"/>
      <c r="S13" s="2"/>
    </row>
    <row r="14" spans="1:26" x14ac:dyDescent="0.25">
      <c r="A14" s="7" t="str">
        <f>'Resumo (2)'!A13</f>
        <v>Felipe Wagner da Silva</v>
      </c>
      <c r="B14" s="18" t="str">
        <f>'Resumo (2)'!B13</f>
        <v>Assistente Técnico I</v>
      </c>
      <c r="C14" s="24">
        <f>'Resumo (2)'!C13</f>
        <v>2381.06</v>
      </c>
      <c r="D14" s="24">
        <f>'Resumo (2)'!D13</f>
        <v>0</v>
      </c>
      <c r="E14" s="24">
        <f>'Resumo (2)'!E13</f>
        <v>99.65</v>
      </c>
      <c r="F14" s="24">
        <f>'Resumo (2)'!F13</f>
        <v>0</v>
      </c>
      <c r="G14" s="24">
        <f>'Resumo (2)'!G13</f>
        <v>0</v>
      </c>
      <c r="H14" s="24">
        <f>'Resumo (2)'!H13</f>
        <v>0</v>
      </c>
      <c r="I14" s="24">
        <f>'Resumo (2)'!I13</f>
        <v>425</v>
      </c>
      <c r="J14" s="24">
        <f>'Resumo (2)'!J13</f>
        <v>0</v>
      </c>
      <c r="K14" s="25">
        <f t="shared" si="0"/>
        <v>2905.71</v>
      </c>
      <c r="L14" s="24">
        <f>'Resumo (2)'!L13</f>
        <v>198.28</v>
      </c>
      <c r="M14" s="24">
        <f>'Resumo (2)'!M13</f>
        <v>214.2</v>
      </c>
      <c r="N14" s="24">
        <f>'Resumo (2)'!N13</f>
        <v>601.78</v>
      </c>
      <c r="O14" s="2"/>
      <c r="P14" s="2"/>
      <c r="Q14" s="2"/>
      <c r="R14" s="2"/>
      <c r="S14" s="2"/>
    </row>
    <row r="15" spans="1:26" s="12" customFormat="1" x14ac:dyDescent="0.25">
      <c r="A15" s="7" t="str">
        <f>'Resumo (2)'!A14</f>
        <v>Fernanda Maria Menezes¹</v>
      </c>
      <c r="B15" s="18" t="str">
        <f>'Resumo (2)'!B14</f>
        <v>Gerente Técnica</v>
      </c>
      <c r="C15" s="24">
        <f>'Resumo (2)'!C14</f>
        <v>9646.2099999999991</v>
      </c>
      <c r="D15" s="24">
        <f>'Resumo (2)'!D14</f>
        <v>0</v>
      </c>
      <c r="E15" s="24">
        <f>'Resumo (2)'!E14</f>
        <v>0</v>
      </c>
      <c r="F15" s="24">
        <f>'Resumo (2)'!F14</f>
        <v>0</v>
      </c>
      <c r="G15" s="24">
        <f>'Resumo (2)'!G14</f>
        <v>0</v>
      </c>
      <c r="H15" s="24">
        <f>'Resumo (2)'!H14</f>
        <v>0</v>
      </c>
      <c r="I15" s="24">
        <f>'Resumo (2)'!I14</f>
        <v>728</v>
      </c>
      <c r="J15" s="24">
        <f>'Resumo (2)'!J14</f>
        <v>0</v>
      </c>
      <c r="K15" s="25">
        <f t="shared" si="0"/>
        <v>10374.209999999999</v>
      </c>
      <c r="L15" s="24">
        <f>'Resumo (2)'!L14</f>
        <v>251.47</v>
      </c>
      <c r="M15" s="24">
        <f>'Resumo (2)'!M14</f>
        <v>0</v>
      </c>
      <c r="N15" s="24">
        <f>'Resumo (2)'!N14</f>
        <v>601.78</v>
      </c>
    </row>
    <row r="16" spans="1:26" x14ac:dyDescent="0.25">
      <c r="A16" s="7" t="str">
        <f>'Resumo (2)'!A15</f>
        <v>Filipe Lima Rockenbach</v>
      </c>
      <c r="B16" s="18" t="str">
        <f>'Resumo (2)'!B15</f>
        <v>Gerente Financeiro</v>
      </c>
      <c r="C16" s="24">
        <f>'Resumo (2)'!C15</f>
        <v>5144.6499999999996</v>
      </c>
      <c r="D16" s="24">
        <f>'Resumo (2)'!D15</f>
        <v>0</v>
      </c>
      <c r="E16" s="24">
        <f>'Resumo (2)'!E15</f>
        <v>6309.1599999999989</v>
      </c>
      <c r="F16" s="24">
        <f>'Resumo (2)'!F15</f>
        <v>0</v>
      </c>
      <c r="G16" s="24">
        <f>'Resumo (2)'!G15</f>
        <v>0</v>
      </c>
      <c r="H16" s="24">
        <f>'Resumo (2)'!H15</f>
        <v>3154.57</v>
      </c>
      <c r="I16" s="24">
        <f>'Resumo (2)'!I15</f>
        <v>0</v>
      </c>
      <c r="J16" s="24">
        <f>'Resumo (2)'!J15</f>
        <v>0</v>
      </c>
      <c r="K16" s="25">
        <f t="shared" si="0"/>
        <v>14608.379999999997</v>
      </c>
      <c r="L16" s="24">
        <f>'Resumo (2)'!L15</f>
        <v>916.3</v>
      </c>
      <c r="M16" s="24">
        <f>'Resumo (2)'!M15</f>
        <v>0</v>
      </c>
      <c r="N16" s="24">
        <f>'Resumo (2)'!N15</f>
        <v>601.78</v>
      </c>
      <c r="O16" s="2"/>
      <c r="P16" s="2"/>
      <c r="Q16" s="2"/>
      <c r="R16" s="2"/>
      <c r="S16" s="2"/>
    </row>
    <row r="17" spans="1:26" x14ac:dyDescent="0.25">
      <c r="A17" s="7" t="str">
        <f>'Resumo (2)'!A16</f>
        <v>Franciani Rosalia Rigoni</v>
      </c>
      <c r="B17" s="18" t="str">
        <f>'Resumo (2)'!B16</f>
        <v>Coordenador Técnico</v>
      </c>
      <c r="C17" s="24">
        <f>'Resumo (2)'!C16</f>
        <v>9140.5299999999988</v>
      </c>
      <c r="D17" s="24">
        <f>'Resumo (2)'!D16</f>
        <v>0</v>
      </c>
      <c r="E17" s="24">
        <f>'Resumo (2)'!E16</f>
        <v>0</v>
      </c>
      <c r="F17" s="24">
        <f>'Resumo (2)'!F16</f>
        <v>0</v>
      </c>
      <c r="G17" s="24">
        <f>'Resumo (2)'!G16</f>
        <v>0</v>
      </c>
      <c r="H17" s="24">
        <f>'Resumo (2)'!H16</f>
        <v>0</v>
      </c>
      <c r="I17" s="24">
        <f>'Resumo (2)'!I16</f>
        <v>1147</v>
      </c>
      <c r="J17" s="24">
        <f>'Resumo (2)'!J16</f>
        <v>0</v>
      </c>
      <c r="K17" s="25">
        <f t="shared" si="0"/>
        <v>10287.529999999999</v>
      </c>
      <c r="L17" s="24">
        <f>'Resumo (2)'!L16</f>
        <v>731.24</v>
      </c>
      <c r="M17" s="24">
        <f>'Resumo (2)'!M16</f>
        <v>0</v>
      </c>
      <c r="N17" s="24">
        <f>'Resumo (2)'!N16</f>
        <v>601.78</v>
      </c>
      <c r="O17" s="2"/>
      <c r="P17" s="2"/>
      <c r="Q17" s="2"/>
      <c r="R17" s="2"/>
      <c r="S17" s="2"/>
    </row>
    <row r="18" spans="1:26" x14ac:dyDescent="0.25">
      <c r="A18" s="7" t="str">
        <f>'Resumo (2)'!A17</f>
        <v>Guilherme Ribeiro Pereira</v>
      </c>
      <c r="B18" s="18" t="str">
        <f>'Resumo (2)'!B17</f>
        <v>Estagiário Designer</v>
      </c>
      <c r="C18" s="24">
        <f>'Resumo (2)'!C17</f>
        <v>700</v>
      </c>
      <c r="D18" s="24">
        <f>'Resumo (2)'!D17</f>
        <v>0</v>
      </c>
      <c r="E18" s="24">
        <f>'Resumo (2)'!E17</f>
        <v>0</v>
      </c>
      <c r="F18" s="24">
        <f>'Resumo (2)'!F17</f>
        <v>0</v>
      </c>
      <c r="G18" s="24">
        <f>'Resumo (2)'!G17</f>
        <v>0</v>
      </c>
      <c r="H18" s="24">
        <f>'Resumo (2)'!H17</f>
        <v>0</v>
      </c>
      <c r="I18" s="24">
        <f>'Resumo (2)'!I17</f>
        <v>0</v>
      </c>
      <c r="J18" s="24">
        <f>'Resumo (2)'!J17</f>
        <v>70</v>
      </c>
      <c r="K18" s="25">
        <f t="shared" ref="K18" si="1">SUM(C18:J18)</f>
        <v>770</v>
      </c>
      <c r="L18" s="24">
        <f>'Resumo (2)'!L17</f>
        <v>0</v>
      </c>
      <c r="M18" s="24">
        <f>'Resumo (2)'!M17</f>
        <v>0</v>
      </c>
      <c r="N18" s="24">
        <f>'Resumo (2)'!N17</f>
        <v>0</v>
      </c>
      <c r="O18" s="2"/>
      <c r="P18" s="2"/>
      <c r="Q18" s="2"/>
      <c r="R18" s="2"/>
      <c r="S18" s="2"/>
    </row>
    <row r="19" spans="1:26" x14ac:dyDescent="0.25">
      <c r="A19" s="7" t="str">
        <f>'Resumo (2)'!A18</f>
        <v>Henrique Jose Switalski</v>
      </c>
      <c r="B19" s="18" t="str">
        <f>'Resumo (2)'!B18</f>
        <v>Estagiário Administração</v>
      </c>
      <c r="C19" s="24">
        <f>'Resumo (2)'!C18</f>
        <v>700</v>
      </c>
      <c r="D19" s="24">
        <f>'Resumo (2)'!D18</f>
        <v>0</v>
      </c>
      <c r="E19" s="24">
        <f>'Resumo (2)'!E18</f>
        <v>0</v>
      </c>
      <c r="F19" s="24">
        <f>'Resumo (2)'!F18</f>
        <v>0</v>
      </c>
      <c r="G19" s="24">
        <f>'Resumo (2)'!G18</f>
        <v>0</v>
      </c>
      <c r="H19" s="24">
        <f>'Resumo (2)'!H18</f>
        <v>0</v>
      </c>
      <c r="I19" s="24">
        <f>'Resumo (2)'!I18</f>
        <v>0</v>
      </c>
      <c r="J19" s="24">
        <f>'Resumo (2)'!J18</f>
        <v>70</v>
      </c>
      <c r="K19" s="25">
        <f t="shared" ref="K19" si="2">SUM(C19:J19)</f>
        <v>770</v>
      </c>
      <c r="L19" s="24">
        <f>'Resumo (2)'!L18</f>
        <v>0</v>
      </c>
      <c r="M19" s="24">
        <f>'Resumo (2)'!M18</f>
        <v>0</v>
      </c>
      <c r="N19" s="24">
        <f>'Resumo (2)'!N18</f>
        <v>0</v>
      </c>
      <c r="O19" s="2"/>
      <c r="P19" s="2"/>
      <c r="Q19" s="2"/>
      <c r="R19" s="2"/>
      <c r="S19" s="2"/>
    </row>
    <row r="20" spans="1:26" x14ac:dyDescent="0.25">
      <c r="A20" s="7" t="str">
        <f>'Resumo (2)'!A19</f>
        <v>Isabel Leal Marcon Leonetti</v>
      </c>
      <c r="B20" s="18" t="str">
        <f>'Resumo (2)'!B19</f>
        <v>Procuradora Geral</v>
      </c>
      <c r="C20" s="24">
        <f>'Resumo (2)'!C19</f>
        <v>9646.2099999999991</v>
      </c>
      <c r="D20" s="24">
        <f>'Resumo (2)'!D19</f>
        <v>0</v>
      </c>
      <c r="E20" s="24">
        <f>'Resumo (2)'!E19</f>
        <v>0</v>
      </c>
      <c r="F20" s="24">
        <f>'Resumo (2)'!F19</f>
        <v>0</v>
      </c>
      <c r="G20" s="24">
        <f>'Resumo (2)'!G19</f>
        <v>0</v>
      </c>
      <c r="H20" s="24">
        <f>'Resumo (2)'!H19</f>
        <v>0</v>
      </c>
      <c r="I20" s="24">
        <f>'Resumo (2)'!I19</f>
        <v>0</v>
      </c>
      <c r="J20" s="24">
        <f>'Resumo (2)'!J19</f>
        <v>0</v>
      </c>
      <c r="K20" s="25">
        <f t="shared" si="0"/>
        <v>9646.2099999999991</v>
      </c>
      <c r="L20" s="24">
        <f>'Resumo (2)'!L19</f>
        <v>771.69</v>
      </c>
      <c r="M20" s="24">
        <f>'Resumo (2)'!M19</f>
        <v>0</v>
      </c>
      <c r="N20" s="24">
        <f>'Resumo (2)'!N19</f>
        <v>601.78</v>
      </c>
      <c r="O20" s="2"/>
      <c r="P20" s="2"/>
      <c r="Q20" s="2"/>
      <c r="R20" s="2"/>
      <c r="S20" s="2"/>
    </row>
    <row r="21" spans="1:26" x14ac:dyDescent="0.25">
      <c r="A21" s="7" t="str">
        <f>'Resumo (2)'!A20</f>
        <v>Isabella Pereira de Sousa</v>
      </c>
      <c r="B21" s="18" t="str">
        <f>'Resumo (2)'!B20</f>
        <v>Assistente Administrativo I</v>
      </c>
      <c r="C21" s="24">
        <f>'Resumo (2)'!C20</f>
        <v>2334.37</v>
      </c>
      <c r="D21" s="24">
        <f>'Resumo (2)'!D20</f>
        <v>0</v>
      </c>
      <c r="E21" s="24">
        <f>'Resumo (2)'!E20</f>
        <v>0</v>
      </c>
      <c r="F21" s="24">
        <f>'Resumo (2)'!F20</f>
        <v>0</v>
      </c>
      <c r="G21" s="24">
        <f>'Resumo (2)'!G20</f>
        <v>0</v>
      </c>
      <c r="H21" s="24">
        <f>'Resumo (2)'!H20</f>
        <v>0</v>
      </c>
      <c r="I21" s="24">
        <f>'Resumo (2)'!I20</f>
        <v>0</v>
      </c>
      <c r="J21" s="24">
        <f>'Resumo (2)'!J20</f>
        <v>0</v>
      </c>
      <c r="K21" s="25">
        <f t="shared" si="0"/>
        <v>2334.37</v>
      </c>
      <c r="L21" s="24">
        <f>'Resumo (2)'!L20</f>
        <v>186.74</v>
      </c>
      <c r="M21" s="24">
        <f>'Resumo (2)'!M20</f>
        <v>214.2</v>
      </c>
      <c r="N21" s="24">
        <f>'Resumo (2)'!N20</f>
        <v>601.78</v>
      </c>
      <c r="O21" s="2"/>
      <c r="P21" s="2"/>
      <c r="Q21" s="2"/>
      <c r="R21" s="2"/>
      <c r="S21" s="2"/>
      <c r="Z21" s="22"/>
    </row>
    <row r="22" spans="1:26" x14ac:dyDescent="0.25">
      <c r="A22" s="7" t="str">
        <f>'Resumo (2)'!A21</f>
        <v>Jaime Teixeira Chaves</v>
      </c>
      <c r="B22" s="18" t="str">
        <f>'Resumo (2)'!B21</f>
        <v>Gerente Geral</v>
      </c>
      <c r="C22" s="24">
        <f>'Resumo (2)'!C21</f>
        <v>12586.11</v>
      </c>
      <c r="D22" s="24">
        <f>'Resumo (2)'!D21</f>
        <v>0</v>
      </c>
      <c r="E22" s="24">
        <f>'Resumo (2)'!E21</f>
        <v>0</v>
      </c>
      <c r="F22" s="24">
        <f>'Resumo (2)'!F21</f>
        <v>0</v>
      </c>
      <c r="G22" s="24">
        <f>'Resumo (2)'!G21</f>
        <v>0</v>
      </c>
      <c r="H22" s="24">
        <f>'Resumo (2)'!H21</f>
        <v>0</v>
      </c>
      <c r="I22" s="24">
        <f>'Resumo (2)'!I21</f>
        <v>573.5</v>
      </c>
      <c r="J22" s="24">
        <f>'Resumo (2)'!J21</f>
        <v>0</v>
      </c>
      <c r="K22" s="25">
        <f t="shared" si="0"/>
        <v>13159.61</v>
      </c>
      <c r="L22" s="24">
        <f>'Resumo (2)'!L21</f>
        <v>1006.88</v>
      </c>
      <c r="M22" s="24">
        <f>'Resumo (2)'!M21</f>
        <v>0</v>
      </c>
      <c r="N22" s="24">
        <f>'Resumo (2)'!N21</f>
        <v>601.78</v>
      </c>
      <c r="O22" s="2"/>
      <c r="P22" s="2"/>
      <c r="Q22" s="2"/>
      <c r="R22" s="2"/>
      <c r="S22" s="2"/>
      <c r="Z22" s="22"/>
    </row>
    <row r="23" spans="1:26" x14ac:dyDescent="0.25">
      <c r="A23" s="7" t="str">
        <f>'Resumo (2)'!A22</f>
        <v>Jaqueline Freitas Vilain</v>
      </c>
      <c r="B23" s="18" t="str">
        <f>'Resumo (2)'!B22</f>
        <v>Assistente Administrativo I</v>
      </c>
      <c r="C23" s="24">
        <f>'Resumo (2)'!C22</f>
        <v>2381.06</v>
      </c>
      <c r="D23" s="24">
        <f>'Resumo (2)'!D22</f>
        <v>0</v>
      </c>
      <c r="E23" s="24">
        <f>'Resumo (2)'!E22</f>
        <v>0</v>
      </c>
      <c r="F23" s="24">
        <f>'Resumo (2)'!F22</f>
        <v>0</v>
      </c>
      <c r="G23" s="24">
        <f>'Resumo (2)'!G22</f>
        <v>0</v>
      </c>
      <c r="H23" s="24">
        <f>'Resumo (2)'!H22</f>
        <v>0</v>
      </c>
      <c r="I23" s="24">
        <f>'Resumo (2)'!I22</f>
        <v>0</v>
      </c>
      <c r="J23" s="24">
        <f>'Resumo (2)'!J22</f>
        <v>0</v>
      </c>
      <c r="K23" s="25">
        <f t="shared" si="0"/>
        <v>2381.06</v>
      </c>
      <c r="L23" s="24">
        <f>'Resumo (2)'!L22</f>
        <v>188.65</v>
      </c>
      <c r="M23" s="24">
        <f>'Resumo (2)'!M22</f>
        <v>134.4</v>
      </c>
      <c r="N23" s="24">
        <f>'Resumo (2)'!N22</f>
        <v>601.78</v>
      </c>
      <c r="O23" s="2"/>
      <c r="P23" s="2"/>
      <c r="Q23" s="2"/>
      <c r="R23" s="2"/>
      <c r="S23" s="2"/>
    </row>
    <row r="24" spans="1:26" x14ac:dyDescent="0.25">
      <c r="A24" s="7" t="str">
        <f>'Resumo (2)'!A23</f>
        <v>Jessica Barbosa</v>
      </c>
      <c r="B24" s="18" t="str">
        <f>'Resumo (2)'!B23</f>
        <v>Estagiária Jornalismo</v>
      </c>
      <c r="C24" s="24">
        <f>'Resumo (2)'!C23</f>
        <v>700</v>
      </c>
      <c r="D24" s="24">
        <f>'Resumo (2)'!D23</f>
        <v>0</v>
      </c>
      <c r="E24" s="24">
        <f>'Resumo (2)'!E23</f>
        <v>0</v>
      </c>
      <c r="F24" s="24">
        <f>'Resumo (2)'!F23</f>
        <v>0</v>
      </c>
      <c r="G24" s="24">
        <f>'Resumo (2)'!G23</f>
        <v>0</v>
      </c>
      <c r="H24" s="24">
        <f>'Resumo (2)'!H23</f>
        <v>0</v>
      </c>
      <c r="I24" s="24">
        <f>'Resumo (2)'!I23</f>
        <v>0</v>
      </c>
      <c r="J24" s="24">
        <f>'Resumo (2)'!J23</f>
        <v>70</v>
      </c>
      <c r="K24" s="25">
        <f t="shared" si="0"/>
        <v>770</v>
      </c>
      <c r="L24" s="24">
        <f>'Resumo (2)'!L23</f>
        <v>0</v>
      </c>
      <c r="M24" s="24">
        <f>'Resumo (2)'!M23</f>
        <v>0</v>
      </c>
      <c r="N24" s="24">
        <f>'Resumo (2)'!N23</f>
        <v>0</v>
      </c>
      <c r="O24" s="2"/>
      <c r="P24" s="2"/>
      <c r="Q24" s="2"/>
      <c r="R24" s="2"/>
      <c r="S24" s="2"/>
    </row>
    <row r="25" spans="1:26" x14ac:dyDescent="0.25">
      <c r="A25" s="7" t="str">
        <f>'Resumo (2)'!A24</f>
        <v>Lilian Laudina Caovilla</v>
      </c>
      <c r="B25" s="18" t="str">
        <f>'Resumo (2)'!B24</f>
        <v>Arquiteto Fiscal II</v>
      </c>
      <c r="C25" s="24">
        <f>'Resumo (2)'!C24</f>
        <v>7172.59</v>
      </c>
      <c r="D25" s="24">
        <f>'Resumo (2)'!D24</f>
        <v>0</v>
      </c>
      <c r="E25" s="24">
        <f>'Resumo (2)'!E24</f>
        <v>0</v>
      </c>
      <c r="F25" s="24">
        <f>'Resumo (2)'!F24</f>
        <v>0</v>
      </c>
      <c r="G25" s="24">
        <f>'Resumo (2)'!G24</f>
        <v>0</v>
      </c>
      <c r="H25" s="24">
        <f>'Resumo (2)'!H24</f>
        <v>0</v>
      </c>
      <c r="I25" s="24">
        <f>'Resumo (2)'!I24</f>
        <v>0</v>
      </c>
      <c r="J25" s="24">
        <f>'Resumo (2)'!J24</f>
        <v>0</v>
      </c>
      <c r="K25" s="25">
        <f t="shared" si="0"/>
        <v>7172.59</v>
      </c>
      <c r="L25" s="24">
        <f>'Resumo (2)'!L24</f>
        <v>573.79999999999995</v>
      </c>
      <c r="M25" s="24">
        <f>'Resumo (2)'!M24</f>
        <v>0</v>
      </c>
      <c r="N25" s="24">
        <f>'Resumo (2)'!N24</f>
        <v>601.78</v>
      </c>
      <c r="O25" s="2"/>
      <c r="P25" s="2"/>
      <c r="Q25" s="2"/>
      <c r="R25" s="2"/>
      <c r="S25" s="2"/>
      <c r="Z25" s="22"/>
    </row>
    <row r="26" spans="1:26" x14ac:dyDescent="0.25">
      <c r="A26" s="7" t="str">
        <f>'Resumo (2)'!A25</f>
        <v>Lucas Henrique Gomes da Rocha</v>
      </c>
      <c r="B26" s="18" t="str">
        <f>'Resumo (2)'!B25</f>
        <v>Coordenador de TI</v>
      </c>
      <c r="C26" s="24">
        <f>'Resumo (2)'!C25</f>
        <v>7427.05</v>
      </c>
      <c r="D26" s="24">
        <f>'Resumo (2)'!D25</f>
        <v>0</v>
      </c>
      <c r="E26" s="24">
        <f>'Resumo (2)'!E25</f>
        <v>0</v>
      </c>
      <c r="F26" s="24">
        <f>'Resumo (2)'!F25</f>
        <v>0</v>
      </c>
      <c r="G26" s="24">
        <f>'Resumo (2)'!G25</f>
        <v>0</v>
      </c>
      <c r="H26" s="24">
        <f>'Resumo (2)'!H25</f>
        <v>0</v>
      </c>
      <c r="I26" s="24">
        <f>'Resumo (2)'!I25</f>
        <v>728</v>
      </c>
      <c r="J26" s="24">
        <f>'Resumo (2)'!J25</f>
        <v>0</v>
      </c>
      <c r="K26" s="25">
        <f t="shared" si="0"/>
        <v>8155.05</v>
      </c>
      <c r="L26" s="24">
        <f>'Resumo (2)'!L25</f>
        <v>594.16</v>
      </c>
      <c r="M26" s="24">
        <f>'Resumo (2)'!M25</f>
        <v>0</v>
      </c>
      <c r="N26" s="24">
        <f>'Resumo (2)'!N25</f>
        <v>601.78</v>
      </c>
      <c r="O26" s="2"/>
      <c r="P26" s="2"/>
      <c r="Q26" s="2"/>
      <c r="R26" s="2"/>
      <c r="S26" s="2"/>
      <c r="Z26" s="22"/>
    </row>
    <row r="27" spans="1:26" x14ac:dyDescent="0.25">
      <c r="A27" s="7" t="str">
        <f>'Resumo (2)'!A26</f>
        <v>Lucas Kuhnen Barni</v>
      </c>
      <c r="B27" s="18" t="str">
        <f>'Resumo (2)'!B26</f>
        <v>Estagiário Administração</v>
      </c>
      <c r="C27" s="24">
        <f>'Resumo (2)'!C26</f>
        <v>700</v>
      </c>
      <c r="D27" s="24">
        <f>'Resumo (2)'!D26</f>
        <v>0</v>
      </c>
      <c r="E27" s="24">
        <f>'Resumo (2)'!E26</f>
        <v>0</v>
      </c>
      <c r="F27" s="24">
        <f>'Resumo (2)'!F26</f>
        <v>0</v>
      </c>
      <c r="G27" s="24">
        <f>'Resumo (2)'!G26</f>
        <v>0</v>
      </c>
      <c r="H27" s="24">
        <f>'Resumo (2)'!H26</f>
        <v>0</v>
      </c>
      <c r="I27" s="24">
        <f>'Resumo (2)'!I26</f>
        <v>0</v>
      </c>
      <c r="J27" s="24">
        <f>'Resumo (2)'!J26</f>
        <v>70</v>
      </c>
      <c r="K27" s="25">
        <f t="shared" si="0"/>
        <v>770</v>
      </c>
      <c r="L27" s="24">
        <f>'Resumo (2)'!L26</f>
        <v>0</v>
      </c>
      <c r="M27" s="24">
        <f>'Resumo (2)'!M26</f>
        <v>0</v>
      </c>
      <c r="N27" s="24">
        <f>'Resumo (2)'!N26</f>
        <v>0</v>
      </c>
      <c r="O27" s="2"/>
      <c r="P27" s="2"/>
      <c r="Q27" s="2"/>
      <c r="R27" s="2"/>
      <c r="S27" s="2"/>
    </row>
    <row r="28" spans="1:26" x14ac:dyDescent="0.25">
      <c r="A28" s="7" t="str">
        <f>'Resumo (2)'!A27</f>
        <v>Luis Antônio Nunes</v>
      </c>
      <c r="B28" s="18" t="str">
        <f>'Resumo (2)'!B27</f>
        <v>Assistente de Comissões II</v>
      </c>
      <c r="C28" s="24">
        <f>'Resumo (2)'!C27</f>
        <v>2381.06</v>
      </c>
      <c r="D28" s="24">
        <f>'Resumo (2)'!D27</f>
        <v>0</v>
      </c>
      <c r="E28" s="24">
        <f>'Resumo (2)'!E27</f>
        <v>159.79000000000002</v>
      </c>
      <c r="F28" s="24">
        <f>'Resumo (2)'!F27</f>
        <v>0</v>
      </c>
      <c r="G28" s="24">
        <f>'Resumo (2)'!G27</f>
        <v>0</v>
      </c>
      <c r="H28" s="24">
        <f>'Resumo (2)'!H27</f>
        <v>0</v>
      </c>
      <c r="I28" s="24">
        <f>'Resumo (2)'!I27</f>
        <v>425</v>
      </c>
      <c r="J28" s="24">
        <f>'Resumo (2)'!J27</f>
        <v>0</v>
      </c>
      <c r="K28" s="25">
        <f t="shared" si="0"/>
        <v>2965.85</v>
      </c>
      <c r="L28" s="24">
        <f>'Resumo (2)'!L27</f>
        <v>196.33</v>
      </c>
      <c r="M28" s="24">
        <f>'Resumo (2)'!M27</f>
        <v>0</v>
      </c>
      <c r="N28" s="24">
        <f>'Resumo (2)'!N27</f>
        <v>601.78</v>
      </c>
      <c r="O28" s="2"/>
      <c r="P28" s="2"/>
      <c r="Q28" s="2"/>
      <c r="R28" s="2"/>
      <c r="S28" s="2"/>
      <c r="Z28" s="22"/>
    </row>
    <row r="29" spans="1:26" x14ac:dyDescent="0.25">
      <c r="A29" s="7" t="str">
        <f>'Resumo (2)'!A28</f>
        <v>Luiza Mecabo</v>
      </c>
      <c r="B29" s="18" t="str">
        <f>'Resumo (2)'!B28</f>
        <v>Assistente Técnico II</v>
      </c>
      <c r="C29" s="24">
        <f>'Resumo (2)'!C28</f>
        <v>396.84</v>
      </c>
      <c r="D29" s="24">
        <f>'Resumo (2)'!D28</f>
        <v>0</v>
      </c>
      <c r="E29" s="24">
        <f>'Resumo (2)'!E28</f>
        <v>14.13</v>
      </c>
      <c r="F29" s="24">
        <f>'Resumo (2)'!F28</f>
        <v>2650.4700000000003</v>
      </c>
      <c r="G29" s="24">
        <f>'Resumo (2)'!G28</f>
        <v>0</v>
      </c>
      <c r="H29" s="24">
        <f>'Resumo (2)'!H28</f>
        <v>0</v>
      </c>
      <c r="I29" s="24">
        <f>'Resumo (2)'!I28</f>
        <v>0</v>
      </c>
      <c r="J29" s="24">
        <f>'Resumo (2)'!J28</f>
        <v>0</v>
      </c>
      <c r="K29" s="25">
        <f t="shared" si="0"/>
        <v>3061.44</v>
      </c>
      <c r="L29" s="24">
        <f>'Resumo (2)'!L28</f>
        <v>241.39</v>
      </c>
      <c r="M29" s="24">
        <f>'Resumo (2)'!M28</f>
        <v>120.24</v>
      </c>
      <c r="N29" s="24">
        <f>'Resumo (2)'!N28</f>
        <v>601.78</v>
      </c>
      <c r="O29" s="2"/>
      <c r="P29" s="2"/>
      <c r="Q29" s="2"/>
      <c r="R29" s="2"/>
      <c r="S29" s="2"/>
      <c r="Z29" s="22"/>
    </row>
    <row r="30" spans="1:26" x14ac:dyDescent="0.25">
      <c r="A30" s="7" t="str">
        <f>'Resumo (2)'!A29</f>
        <v>Manuela Cavallazzi</v>
      </c>
      <c r="B30" s="18" t="str">
        <f>'Resumo (2)'!B29</f>
        <v>Analista Jurídico I</v>
      </c>
      <c r="C30" s="24">
        <f>'Resumo (2)'!C29</f>
        <v>0</v>
      </c>
      <c r="D30" s="24">
        <f>'Resumo (2)'!D29</f>
        <v>6131.43</v>
      </c>
      <c r="E30" s="24">
        <f>'Resumo (2)'!E29</f>
        <v>0</v>
      </c>
      <c r="F30" s="24">
        <f>'Resumo (2)'!F29</f>
        <v>0</v>
      </c>
      <c r="G30" s="24">
        <f>'Resumo (2)'!G29</f>
        <v>0</v>
      </c>
      <c r="H30" s="24">
        <f>'Resumo (2)'!H29</f>
        <v>0</v>
      </c>
      <c r="I30" s="24">
        <f>'Resumo (2)'!I29</f>
        <v>0</v>
      </c>
      <c r="J30" s="24">
        <f>'Resumo (2)'!J29</f>
        <v>0</v>
      </c>
      <c r="K30" s="25">
        <f t="shared" si="0"/>
        <v>6131.43</v>
      </c>
      <c r="L30" s="24">
        <f>'Resumo (2)'!L29</f>
        <v>490.51</v>
      </c>
      <c r="M30" s="24">
        <f>'Resumo (2)'!M29</f>
        <v>0</v>
      </c>
      <c r="N30" s="24">
        <f>'Resumo (2)'!N29</f>
        <v>601.78</v>
      </c>
      <c r="O30" s="2"/>
      <c r="P30" s="2"/>
      <c r="Q30" s="2"/>
      <c r="R30" s="2"/>
      <c r="S30" s="2"/>
      <c r="Z30" s="22"/>
    </row>
    <row r="31" spans="1:26" x14ac:dyDescent="0.25">
      <c r="A31" s="7" t="str">
        <f>'Resumo (2)'!A30</f>
        <v>Maria Carolina Santiago</v>
      </c>
      <c r="B31" s="18" t="str">
        <f>'Resumo (2)'!B30</f>
        <v>Analista Compras, Contr. Lic. I</v>
      </c>
      <c r="C31" s="24">
        <f>'Resumo (2)'!C30</f>
        <v>3858.36</v>
      </c>
      <c r="D31" s="24">
        <f>'Resumo (2)'!D30</f>
        <v>0</v>
      </c>
      <c r="E31" s="24">
        <f>'Resumo (2)'!E30</f>
        <v>0</v>
      </c>
      <c r="F31" s="24">
        <f>'Resumo (2)'!F30</f>
        <v>0</v>
      </c>
      <c r="G31" s="24">
        <f>'Resumo (2)'!G30</f>
        <v>0</v>
      </c>
      <c r="H31" s="24">
        <f>'Resumo (2)'!H30</f>
        <v>0</v>
      </c>
      <c r="I31" s="24">
        <f>'Resumo (2)'!I30</f>
        <v>0</v>
      </c>
      <c r="J31" s="24">
        <f>'Resumo (2)'!J30</f>
        <v>0</v>
      </c>
      <c r="K31" s="25">
        <f t="shared" si="0"/>
        <v>3858.36</v>
      </c>
      <c r="L31" s="24">
        <f>'Resumo (2)'!L30</f>
        <v>308.25</v>
      </c>
      <c r="M31" s="24">
        <f>'Resumo (2)'!M30</f>
        <v>140.28</v>
      </c>
      <c r="N31" s="24">
        <f>'Resumo (2)'!N30</f>
        <v>601.78</v>
      </c>
      <c r="O31" s="2"/>
      <c r="P31" s="2"/>
      <c r="Q31" s="2"/>
      <c r="R31" s="2"/>
      <c r="S31" s="2"/>
      <c r="Z31" s="22"/>
    </row>
    <row r="32" spans="1:26" x14ac:dyDescent="0.25">
      <c r="A32" s="7" t="str">
        <f>'Resumo (2)'!A31</f>
        <v>Mayara Regina de Souza</v>
      </c>
      <c r="B32" s="18" t="str">
        <f>'Resumo (2)'!B31</f>
        <v>Arquiteto Fiscal II</v>
      </c>
      <c r="C32" s="24">
        <f>'Resumo (2)'!C31</f>
        <v>7172.59</v>
      </c>
      <c r="D32" s="24">
        <f>'Resumo (2)'!D31</f>
        <v>0</v>
      </c>
      <c r="E32" s="24">
        <f>'Resumo (2)'!E31</f>
        <v>1223.6499999999999</v>
      </c>
      <c r="F32" s="24">
        <f>'Resumo (2)'!F31</f>
        <v>0</v>
      </c>
      <c r="G32" s="24">
        <f>'Resumo (2)'!G31</f>
        <v>0</v>
      </c>
      <c r="H32" s="24">
        <f>'Resumo (2)'!H31</f>
        <v>0</v>
      </c>
      <c r="I32" s="24">
        <f>'Resumo (2)'!I31</f>
        <v>728</v>
      </c>
      <c r="J32" s="24">
        <f>'Resumo (2)'!J31</f>
        <v>0</v>
      </c>
      <c r="K32" s="25">
        <f t="shared" si="0"/>
        <v>9124.24</v>
      </c>
      <c r="L32" s="24">
        <f>'Resumo (2)'!L31</f>
        <v>671.69</v>
      </c>
      <c r="M32" s="24">
        <f>'Resumo (2)'!M31</f>
        <v>0</v>
      </c>
      <c r="N32" s="24">
        <f>'Resumo (2)'!N31</f>
        <v>601.78</v>
      </c>
      <c r="O32" s="2"/>
      <c r="P32" s="2"/>
      <c r="Q32" s="2"/>
      <c r="R32" s="2"/>
      <c r="S32" s="2"/>
      <c r="Z32" s="22"/>
    </row>
    <row r="33" spans="1:26" x14ac:dyDescent="0.25">
      <c r="A33" s="7" t="str">
        <f>'Resumo (2)'!A32</f>
        <v>Melina Valença Marcondes</v>
      </c>
      <c r="B33" s="18" t="str">
        <f>'Resumo (2)'!B32</f>
        <v>Analista Técnico II</v>
      </c>
      <c r="C33" s="24">
        <f>'Resumo (2)'!C32</f>
        <v>7172.59</v>
      </c>
      <c r="D33" s="24">
        <f>'Resumo (2)'!D32</f>
        <v>0</v>
      </c>
      <c r="E33" s="24">
        <f>'Resumo (2)'!E32</f>
        <v>0</v>
      </c>
      <c r="F33" s="24">
        <f>'Resumo (2)'!F32</f>
        <v>0</v>
      </c>
      <c r="G33" s="24">
        <f>'Resumo (2)'!G32</f>
        <v>0</v>
      </c>
      <c r="H33" s="24">
        <f>'Resumo (2)'!H32</f>
        <v>0</v>
      </c>
      <c r="I33" s="24">
        <f>'Resumo (2)'!I32</f>
        <v>0</v>
      </c>
      <c r="J33" s="24">
        <f>'Resumo (2)'!J32</f>
        <v>0</v>
      </c>
      <c r="K33" s="25">
        <f t="shared" si="0"/>
        <v>7172.59</v>
      </c>
      <c r="L33" s="24">
        <f>'Resumo (2)'!L32</f>
        <v>573.79999999999995</v>
      </c>
      <c r="M33" s="24">
        <f>'Resumo (2)'!M32</f>
        <v>134.4</v>
      </c>
      <c r="N33" s="24">
        <f>'Resumo (2)'!N32</f>
        <v>601.78</v>
      </c>
      <c r="O33" s="2"/>
      <c r="P33" s="2"/>
      <c r="Q33" s="2"/>
      <c r="R33" s="2"/>
      <c r="S33" s="2"/>
    </row>
    <row r="34" spans="1:26" x14ac:dyDescent="0.25">
      <c r="A34" s="7" t="str">
        <f>'Resumo (2)'!A33</f>
        <v>Mônica Paludo</v>
      </c>
      <c r="B34" s="18" t="str">
        <f>'Resumo (2)'!B33</f>
        <v>Assistente Financeiro I</v>
      </c>
      <c r="C34" s="24">
        <f>'Resumo (2)'!C33</f>
        <v>2381.06</v>
      </c>
      <c r="D34" s="24">
        <f>'Resumo (2)'!D33</f>
        <v>0</v>
      </c>
      <c r="E34" s="24">
        <f>'Resumo (2)'!E33</f>
        <v>0</v>
      </c>
      <c r="F34" s="24">
        <f>'Resumo (2)'!F33</f>
        <v>0</v>
      </c>
      <c r="G34" s="24">
        <f>'Resumo (2)'!G33</f>
        <v>0</v>
      </c>
      <c r="H34" s="24">
        <f>'Resumo (2)'!H33</f>
        <v>0</v>
      </c>
      <c r="I34" s="24">
        <f>'Resumo (2)'!I33</f>
        <v>0</v>
      </c>
      <c r="J34" s="24">
        <f>'Resumo (2)'!J33</f>
        <v>0</v>
      </c>
      <c r="K34" s="25">
        <f t="shared" si="0"/>
        <v>2381.06</v>
      </c>
      <c r="L34" s="24">
        <f>'Resumo (2)'!L33</f>
        <v>184.32</v>
      </c>
      <c r="M34" s="24">
        <f>'Resumo (2)'!M33</f>
        <v>140.28</v>
      </c>
      <c r="N34" s="24">
        <f>'Resumo (2)'!N33</f>
        <v>601.78</v>
      </c>
      <c r="O34" s="2"/>
      <c r="P34" s="2"/>
      <c r="Q34" s="2"/>
      <c r="R34" s="2"/>
      <c r="S34" s="2"/>
      <c r="Z34" s="22"/>
    </row>
    <row r="35" spans="1:26" x14ac:dyDescent="0.25">
      <c r="A35" s="7" t="str">
        <f>'Resumo (2)'!A34</f>
        <v>Nayana Maria de Oliveira</v>
      </c>
      <c r="B35" s="18" t="str">
        <f>'Resumo (2)'!B34</f>
        <v>Assistente Técnico I</v>
      </c>
      <c r="C35" s="24">
        <f>'Resumo (2)'!C34</f>
        <v>2381.06</v>
      </c>
      <c r="D35" s="24">
        <f>'Resumo (2)'!D34</f>
        <v>0</v>
      </c>
      <c r="E35" s="24">
        <f>'Resumo (2)'!E34</f>
        <v>0</v>
      </c>
      <c r="F35" s="24">
        <f>'Resumo (2)'!F34</f>
        <v>0</v>
      </c>
      <c r="G35" s="24">
        <f>'Resumo (2)'!G34</f>
        <v>0</v>
      </c>
      <c r="H35" s="24">
        <f>'Resumo (2)'!H34</f>
        <v>0</v>
      </c>
      <c r="I35" s="24">
        <f>'Resumo (2)'!I34</f>
        <v>0</v>
      </c>
      <c r="J35" s="24">
        <f>'Resumo (2)'!J34</f>
        <v>0</v>
      </c>
      <c r="K35" s="25">
        <f t="shared" si="0"/>
        <v>2381.06</v>
      </c>
      <c r="L35" s="24">
        <f>'Resumo (2)'!L34</f>
        <v>190.48</v>
      </c>
      <c r="M35" s="24">
        <f>'Resumo (2)'!M34</f>
        <v>214.2</v>
      </c>
      <c r="N35" s="24">
        <f>'Resumo (2)'!N34</f>
        <v>601.78</v>
      </c>
      <c r="O35" s="2"/>
      <c r="P35" s="2"/>
      <c r="Q35" s="2"/>
      <c r="R35" s="2"/>
      <c r="S35" s="2"/>
      <c r="Z35" s="22"/>
    </row>
    <row r="36" spans="1:26" x14ac:dyDescent="0.25">
      <c r="A36" s="7" t="str">
        <f>'Resumo (2)'!A35</f>
        <v>Rebeca Dora Weber</v>
      </c>
      <c r="B36" s="18" t="str">
        <f>'Resumo (2)'!B35</f>
        <v>Estagiária Direito</v>
      </c>
      <c r="C36" s="24">
        <f>'Resumo (2)'!C35</f>
        <v>700</v>
      </c>
      <c r="D36" s="24">
        <f>'Resumo (2)'!D35</f>
        <v>0</v>
      </c>
      <c r="E36" s="24">
        <f>'Resumo (2)'!E35</f>
        <v>0</v>
      </c>
      <c r="F36" s="24">
        <f>'Resumo (2)'!F35</f>
        <v>0</v>
      </c>
      <c r="G36" s="24">
        <f>'Resumo (2)'!G35</f>
        <v>0</v>
      </c>
      <c r="H36" s="24">
        <f>'Resumo (2)'!H35</f>
        <v>0</v>
      </c>
      <c r="I36" s="24">
        <f>'Resumo (2)'!I35</f>
        <v>0</v>
      </c>
      <c r="J36" s="24">
        <f>'Resumo (2)'!J35</f>
        <v>70</v>
      </c>
      <c r="K36" s="25">
        <f t="shared" si="0"/>
        <v>770</v>
      </c>
      <c r="L36" s="24">
        <f>'Resumo (2)'!L35</f>
        <v>0</v>
      </c>
      <c r="M36" s="24">
        <f>'Resumo (2)'!M35</f>
        <v>0</v>
      </c>
      <c r="N36" s="24">
        <f>'Resumo (2)'!N35</f>
        <v>0</v>
      </c>
      <c r="O36" s="2"/>
      <c r="P36" s="2"/>
      <c r="Q36" s="2"/>
      <c r="R36" s="2"/>
      <c r="S36" s="2"/>
    </row>
    <row r="37" spans="1:26" s="12" customFormat="1" x14ac:dyDescent="0.25">
      <c r="A37" s="7" t="str">
        <f>'Resumo (2)'!A36</f>
        <v>Ricardo de Freitas²</v>
      </c>
      <c r="B37" s="18" t="str">
        <f>'Resumo (2)'!B36</f>
        <v>Assessor Especial</v>
      </c>
      <c r="C37" s="24">
        <f>'Resumo (2)'!C36</f>
        <v>9646.2099999999991</v>
      </c>
      <c r="D37" s="24">
        <f>'Resumo (2)'!D36</f>
        <v>0</v>
      </c>
      <c r="E37" s="24">
        <f>'Resumo (2)'!E36</f>
        <v>0</v>
      </c>
      <c r="F37" s="24">
        <f>'Resumo (2)'!F36</f>
        <v>0</v>
      </c>
      <c r="G37" s="24">
        <f>'Resumo (2)'!G36</f>
        <v>0</v>
      </c>
      <c r="H37" s="24">
        <f>'Resumo (2)'!H36</f>
        <v>0</v>
      </c>
      <c r="I37" s="24">
        <f>'Resumo (2)'!I36</f>
        <v>728</v>
      </c>
      <c r="J37" s="24">
        <f>'Resumo (2)'!J36</f>
        <v>0</v>
      </c>
      <c r="K37" s="25">
        <f t="shared" si="0"/>
        <v>10374.209999999999</v>
      </c>
      <c r="L37" s="24">
        <v>246.4</v>
      </c>
      <c r="M37" s="24">
        <f>'Resumo (2)'!M36</f>
        <v>0</v>
      </c>
      <c r="N37" s="24">
        <f>'Resumo (2)'!N36</f>
        <v>601.78</v>
      </c>
      <c r="Z37" s="23"/>
    </row>
    <row r="38" spans="1:26" x14ac:dyDescent="0.25">
      <c r="A38" s="7" t="str">
        <f>'Resumo (2)'!A37</f>
        <v>Rodrigo David Barros Silva</v>
      </c>
      <c r="B38" s="18" t="str">
        <f>'Resumo (2)'!B37</f>
        <v>Assistente Técnico II</v>
      </c>
      <c r="C38" s="24">
        <f>'Resumo (2)'!C37</f>
        <v>2381.06</v>
      </c>
      <c r="D38" s="24">
        <f>'Resumo (2)'!D37</f>
        <v>0</v>
      </c>
      <c r="E38" s="24">
        <f>'Resumo (2)'!E37</f>
        <v>0</v>
      </c>
      <c r="F38" s="24">
        <f>'Resumo (2)'!F37</f>
        <v>0</v>
      </c>
      <c r="G38" s="24">
        <f>'Resumo (2)'!G37</f>
        <v>0</v>
      </c>
      <c r="H38" s="24">
        <f>'Resumo (2)'!H37</f>
        <v>0</v>
      </c>
      <c r="I38" s="24">
        <f>'Resumo (2)'!I37</f>
        <v>0</v>
      </c>
      <c r="J38" s="24">
        <f>'Resumo (2)'!J37</f>
        <v>0</v>
      </c>
      <c r="K38" s="25">
        <f t="shared" si="0"/>
        <v>2381.06</v>
      </c>
      <c r="L38" s="24">
        <f>'Resumo (2)'!L37</f>
        <v>190.48</v>
      </c>
      <c r="M38" s="24">
        <f>'Resumo (2)'!M37</f>
        <v>140.28</v>
      </c>
      <c r="N38" s="24">
        <f>'Resumo (2)'!N37</f>
        <v>601.78</v>
      </c>
      <c r="O38" s="2"/>
      <c r="P38" s="2"/>
      <c r="Q38" s="2"/>
      <c r="R38" s="2"/>
      <c r="S38" s="2"/>
      <c r="Z38" s="22"/>
    </row>
    <row r="39" spans="1:26" x14ac:dyDescent="0.25">
      <c r="A39" s="7" t="str">
        <f>'Resumo (2)'!A38</f>
        <v>Tatiana Moreira Feres de Melo</v>
      </c>
      <c r="B39" s="18" t="str">
        <f>'Resumo (2)'!B38</f>
        <v>Secretária II</v>
      </c>
      <c r="C39" s="24">
        <f>'Resumo (2)'!C38</f>
        <v>3016.26</v>
      </c>
      <c r="D39" s="24">
        <f>'Resumo (2)'!D38</f>
        <v>0</v>
      </c>
      <c r="E39" s="24">
        <f>'Resumo (2)'!E38</f>
        <v>500.21</v>
      </c>
      <c r="F39" s="24">
        <f>'Resumo (2)'!F38</f>
        <v>0</v>
      </c>
      <c r="G39" s="24">
        <f>'Resumo (2)'!G38</f>
        <v>0</v>
      </c>
      <c r="H39" s="24">
        <f>'Resumo (2)'!H38</f>
        <v>0</v>
      </c>
      <c r="I39" s="24">
        <f>'Resumo (2)'!I38</f>
        <v>667</v>
      </c>
      <c r="J39" s="24">
        <f>'Resumo (2)'!J38</f>
        <v>0</v>
      </c>
      <c r="K39" s="25">
        <f t="shared" si="0"/>
        <v>4183.47</v>
      </c>
      <c r="L39" s="24">
        <f>'Resumo (2)'!L38</f>
        <v>281.08999999999997</v>
      </c>
      <c r="M39" s="24">
        <f>'Resumo (2)'!M38</f>
        <v>140.28</v>
      </c>
      <c r="N39" s="24">
        <f>'Resumo (2)'!N38</f>
        <v>601.78</v>
      </c>
      <c r="O39" s="2"/>
      <c r="P39" s="2"/>
      <c r="Q39" s="2"/>
      <c r="R39" s="2"/>
      <c r="S39" s="2"/>
      <c r="Z39" s="22"/>
    </row>
    <row r="40" spans="1:26" x14ac:dyDescent="0.25">
      <c r="A40" s="7" t="str">
        <f>'Resumo (2)'!A39</f>
        <v>Thiago Pereira Martins</v>
      </c>
      <c r="B40" s="18" t="str">
        <f>'Resumo (2)'!B39</f>
        <v>Arquiteto Fiscal II</v>
      </c>
      <c r="C40" s="24">
        <f>'Resumo (2)'!C39</f>
        <v>7172.59</v>
      </c>
      <c r="D40" s="24">
        <f>'Resumo (2)'!D39</f>
        <v>0</v>
      </c>
      <c r="E40" s="24">
        <f>'Resumo (2)'!E39</f>
        <v>269.04000000000002</v>
      </c>
      <c r="F40" s="24">
        <f>'Resumo (2)'!F39</f>
        <v>0</v>
      </c>
      <c r="G40" s="24">
        <f>'Resumo (2)'!G39</f>
        <v>0</v>
      </c>
      <c r="H40" s="24">
        <f>'Resumo (2)'!H39</f>
        <v>0</v>
      </c>
      <c r="I40" s="24">
        <f>'Resumo (2)'!I39</f>
        <v>0</v>
      </c>
      <c r="J40" s="24">
        <f>'Resumo (2)'!J39</f>
        <v>0</v>
      </c>
      <c r="K40" s="25">
        <f t="shared" si="0"/>
        <v>7441.63</v>
      </c>
      <c r="L40" s="24">
        <f>'Resumo (2)'!L39</f>
        <v>502.46</v>
      </c>
      <c r="M40" s="24">
        <f>'Resumo (2)'!M39</f>
        <v>0</v>
      </c>
      <c r="N40" s="24">
        <f>'Resumo (2)'!N39</f>
        <v>547.07272727272721</v>
      </c>
      <c r="O40" s="2"/>
      <c r="P40" s="2"/>
      <c r="Q40" s="2"/>
      <c r="R40" s="2"/>
      <c r="S40" s="2"/>
      <c r="Z40" s="22"/>
    </row>
    <row r="41" spans="1:26" x14ac:dyDescent="0.25">
      <c r="A41" s="7" t="str">
        <f>'Resumo (2)'!A40</f>
        <v>Yve Sarkis da Costa</v>
      </c>
      <c r="B41" s="18" t="str">
        <f>'Resumo (2)'!B40</f>
        <v>Assistente Financeiro I</v>
      </c>
      <c r="C41" s="24">
        <f>'Resumo (2)'!C40</f>
        <v>2381.06</v>
      </c>
      <c r="D41" s="24">
        <f>'Resumo (2)'!D40</f>
        <v>0</v>
      </c>
      <c r="E41" s="24">
        <f>'Resumo (2)'!E40</f>
        <v>0</v>
      </c>
      <c r="F41" s="24">
        <f>'Resumo (2)'!F40</f>
        <v>0</v>
      </c>
      <c r="G41" s="24">
        <f>'Resumo (2)'!G40</f>
        <v>0</v>
      </c>
      <c r="H41" s="24">
        <f>'Resumo (2)'!H40</f>
        <v>0</v>
      </c>
      <c r="I41" s="24">
        <f>'Resumo (2)'!I40</f>
        <v>0</v>
      </c>
      <c r="J41" s="24">
        <f>'Resumo (2)'!J40</f>
        <v>0</v>
      </c>
      <c r="K41" s="25">
        <f t="shared" si="0"/>
        <v>2381.06</v>
      </c>
      <c r="L41" s="24">
        <f>'Resumo (2)'!L40</f>
        <v>190.48</v>
      </c>
      <c r="M41" s="24">
        <f>'Resumo (2)'!M40</f>
        <v>140.28</v>
      </c>
      <c r="N41" s="24">
        <f>'Resumo (2)'!N40</f>
        <v>601.78</v>
      </c>
      <c r="O41" s="2"/>
      <c r="P41" s="2"/>
      <c r="Q41" s="2"/>
      <c r="R41" s="2"/>
      <c r="S41" s="2"/>
      <c r="Z41" s="22"/>
    </row>
    <row r="42" spans="1:26" x14ac:dyDescent="0.25">
      <c r="A42" s="11" t="str">
        <f>'Resumo (2)'!A41</f>
        <v>Total Funcionários = 31</v>
      </c>
      <c r="B42" s="18"/>
      <c r="C42" s="24"/>
      <c r="D42" s="24"/>
      <c r="E42" s="24"/>
      <c r="F42" s="24"/>
      <c r="G42" s="24"/>
      <c r="H42" s="24"/>
      <c r="I42" s="24"/>
      <c r="J42" s="24"/>
      <c r="K42" s="25"/>
      <c r="L42" s="24"/>
      <c r="M42" s="24"/>
      <c r="N42" s="24"/>
      <c r="O42" s="2"/>
      <c r="P42" s="2"/>
      <c r="Q42" s="2"/>
      <c r="R42" s="2"/>
      <c r="S42" s="2"/>
    </row>
    <row r="43" spans="1:26" s="6" customFormat="1" x14ac:dyDescent="0.25">
      <c r="A43" s="11" t="str">
        <f>'Resumo (2)'!A42</f>
        <v>Total Estagiários = 5</v>
      </c>
      <c r="B43" s="13"/>
      <c r="C43" s="25">
        <f t="shared" ref="C43:N43" si="3">SUM(C6:C42)</f>
        <v>156669.71999999997</v>
      </c>
      <c r="D43" s="25">
        <f t="shared" si="3"/>
        <v>6131.43</v>
      </c>
      <c r="E43" s="25">
        <f t="shared" si="3"/>
        <v>8987.2099999999991</v>
      </c>
      <c r="F43" s="25">
        <f t="shared" si="3"/>
        <v>7499.66</v>
      </c>
      <c r="G43" s="25">
        <f t="shared" si="3"/>
        <v>0</v>
      </c>
      <c r="H43" s="25">
        <f t="shared" si="3"/>
        <v>3154.57</v>
      </c>
      <c r="I43" s="25">
        <f t="shared" si="3"/>
        <v>8152.5</v>
      </c>
      <c r="J43" s="25">
        <f t="shared" si="3"/>
        <v>3014.98</v>
      </c>
      <c r="K43" s="25">
        <f t="shared" si="3"/>
        <v>193610.06999999995</v>
      </c>
      <c r="L43" s="25">
        <f t="shared" si="3"/>
        <v>13117.949999999995</v>
      </c>
      <c r="M43" s="25">
        <f t="shared" si="3"/>
        <v>2582.2800000000007</v>
      </c>
      <c r="N43" s="25">
        <f t="shared" si="3"/>
        <v>18600.472727272732</v>
      </c>
    </row>
    <row r="44" spans="1:26" s="6" customFormat="1" x14ac:dyDescent="0.25">
      <c r="A44" s="14" t="str">
        <f>'Resumo (2)'!A43</f>
        <v>¹ Empregada a disposição do CAU disponibilizada pelo DEINFRA. O Salário pago a empregada foi de R$ 3.143,48 a diferença refere-se ao reembolso ao DEINFRA</v>
      </c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6" x14ac:dyDescent="0.25">
      <c r="A45" s="14" t="str">
        <f>'Resumo (2)'!A44</f>
        <v>² Empregado a disposição do CAU disponibilizada pelo DEINFRA. O Salário pago ao empregado foi de R$ 4.097,85 a diferença refere-se ao reembolso ao DEINFRA</v>
      </c>
      <c r="L45" s="2"/>
      <c r="M45" s="2"/>
      <c r="N45" s="2"/>
    </row>
    <row r="46" spans="1:26" x14ac:dyDescent="0.25">
      <c r="A46" s="14"/>
      <c r="L46" s="2"/>
      <c r="M46" s="2"/>
      <c r="N46" s="2"/>
    </row>
    <row r="47" spans="1:26" x14ac:dyDescent="0.25">
      <c r="C47" s="2"/>
      <c r="D47" s="2"/>
      <c r="E47" s="2"/>
      <c r="I47" s="3"/>
      <c r="J47" s="3"/>
      <c r="L47" s="3"/>
      <c r="M47" s="4"/>
      <c r="P47" s="3"/>
      <c r="S47" s="5"/>
      <c r="T47" s="3"/>
      <c r="U47" s="3"/>
      <c r="V47" s="3"/>
    </row>
    <row r="48" spans="1:26" ht="15" customHeight="1" x14ac:dyDescent="0.25">
      <c r="A48" s="52" t="s">
        <v>0</v>
      </c>
      <c r="B48" s="52" t="s">
        <v>6</v>
      </c>
      <c r="C48" s="42" t="s">
        <v>54</v>
      </c>
      <c r="D48" s="42"/>
      <c r="E48" s="42"/>
      <c r="F48" s="42"/>
      <c r="G48" s="42"/>
      <c r="H48" s="42"/>
      <c r="I48" s="42"/>
      <c r="J48" s="42"/>
      <c r="K48" s="42"/>
      <c r="L48" s="42"/>
      <c r="M48" s="42" t="s">
        <v>59</v>
      </c>
      <c r="N48" s="42"/>
      <c r="P48" s="3"/>
      <c r="S48" s="5"/>
      <c r="T48" s="3"/>
      <c r="U48" s="3"/>
      <c r="V48" s="3"/>
    </row>
    <row r="49" spans="1:24" ht="15" customHeight="1" x14ac:dyDescent="0.25">
      <c r="A49" s="52"/>
      <c r="B49" s="52"/>
      <c r="C49" s="42" t="s">
        <v>1</v>
      </c>
      <c r="D49" s="42" t="s">
        <v>2</v>
      </c>
      <c r="E49" s="42" t="s">
        <v>57</v>
      </c>
      <c r="F49" s="53" t="s">
        <v>93</v>
      </c>
      <c r="G49" s="42" t="s">
        <v>55</v>
      </c>
      <c r="H49" s="49" t="s">
        <v>94</v>
      </c>
      <c r="I49" s="42" t="s">
        <v>85</v>
      </c>
      <c r="J49" s="43" t="s">
        <v>61</v>
      </c>
      <c r="K49" s="51"/>
      <c r="L49" s="42" t="s">
        <v>50</v>
      </c>
      <c r="M49" s="42" t="s">
        <v>60</v>
      </c>
      <c r="N49" s="42" t="s">
        <v>77</v>
      </c>
      <c r="O49" s="2"/>
      <c r="P49" s="2"/>
      <c r="T49" s="3"/>
      <c r="U49" s="3"/>
      <c r="V49" s="3"/>
      <c r="W49" s="3"/>
      <c r="X49" s="3"/>
    </row>
    <row r="50" spans="1:24" ht="30" x14ac:dyDescent="0.25">
      <c r="A50" s="52"/>
      <c r="B50" s="52"/>
      <c r="C50" s="42"/>
      <c r="D50" s="42"/>
      <c r="E50" s="42"/>
      <c r="F50" s="53"/>
      <c r="G50" s="42"/>
      <c r="H50" s="50"/>
      <c r="I50" s="42"/>
      <c r="J50" s="21" t="s">
        <v>70</v>
      </c>
      <c r="K50" s="21" t="s">
        <v>69</v>
      </c>
      <c r="L50" s="42"/>
      <c r="M50" s="42"/>
      <c r="N50" s="42"/>
      <c r="O50" s="2"/>
      <c r="P50" s="2"/>
      <c r="T50" s="3"/>
      <c r="U50" s="3"/>
      <c r="V50" s="3"/>
      <c r="W50" s="3"/>
      <c r="X50" s="3"/>
    </row>
    <row r="51" spans="1:24" x14ac:dyDescent="0.25">
      <c r="A51" s="7" t="str">
        <f>'Resumo (2)'!A5</f>
        <v>Alexandre Junckes Jacques</v>
      </c>
      <c r="B51" s="18" t="str">
        <f>'Resumo (2)'!B5</f>
        <v>Gerente  Administrativo</v>
      </c>
      <c r="C51" s="24">
        <f>'Resumo (2)'!O5</f>
        <v>570.88</v>
      </c>
      <c r="D51" s="24">
        <f>'Resumo (2)'!P5</f>
        <v>1574.22</v>
      </c>
      <c r="E51" s="24">
        <f>'Resumo (2)'!Q5</f>
        <v>0</v>
      </c>
      <c r="F51" s="24">
        <f>'Resumo (2)'!R5</f>
        <v>93.06</v>
      </c>
      <c r="G51" s="24">
        <f>'Resumo (2)'!S5</f>
        <v>0</v>
      </c>
      <c r="H51" s="24">
        <f>'Resumo (2)'!T5</f>
        <v>0</v>
      </c>
      <c r="I51" s="24">
        <f>'Resumo (2)'!U5</f>
        <v>728</v>
      </c>
      <c r="J51" s="24">
        <f>'Resumo (2)'!V5</f>
        <v>0</v>
      </c>
      <c r="K51" s="24">
        <f>'Resumo (2)'!W5</f>
        <v>30.09</v>
      </c>
      <c r="L51" s="25">
        <f t="shared" ref="L51:L71" si="4">SUM(C51:K51)</f>
        <v>2996.25</v>
      </c>
      <c r="M51" s="24">
        <f>'Resumo (2)'!Y5</f>
        <v>0</v>
      </c>
      <c r="N51" s="24">
        <f t="shared" ref="N51:N61" si="5">K6-L51-M51</f>
        <v>7377.9599999999991</v>
      </c>
      <c r="O51" s="2"/>
      <c r="P51" s="2"/>
      <c r="T51" s="3"/>
      <c r="U51" s="3"/>
      <c r="V51" s="3"/>
      <c r="W51" s="3"/>
      <c r="X51" s="3"/>
    </row>
    <row r="52" spans="1:24" x14ac:dyDescent="0.25">
      <c r="A52" s="7" t="str">
        <f>'Resumo (2)'!A6</f>
        <v>Andrea Beatriz Fritz Bueno</v>
      </c>
      <c r="B52" s="18" t="str">
        <f>'Resumo (2)'!B6</f>
        <v>Assistente Técnico I</v>
      </c>
      <c r="C52" s="24">
        <f>'Resumo (2)'!O6</f>
        <v>210.09</v>
      </c>
      <c r="D52" s="24">
        <f>'Resumo (2)'!P6</f>
        <v>16.52</v>
      </c>
      <c r="E52" s="24">
        <f>'Resumo (2)'!Q6</f>
        <v>0</v>
      </c>
      <c r="F52" s="24">
        <f>'Resumo (2)'!R6</f>
        <v>0</v>
      </c>
      <c r="G52" s="24">
        <f>'Resumo (2)'!S6</f>
        <v>0</v>
      </c>
      <c r="H52" s="24">
        <f>'Resumo (2)'!T6</f>
        <v>0</v>
      </c>
      <c r="I52" s="24">
        <f>'Resumo (2)'!U6</f>
        <v>0</v>
      </c>
      <c r="J52" s="24">
        <f>'Resumo (2)'!V6</f>
        <v>23.34</v>
      </c>
      <c r="K52" s="24">
        <f>'Resumo (2)'!W6</f>
        <v>30.09</v>
      </c>
      <c r="L52" s="25">
        <f t="shared" si="4"/>
        <v>280.04000000000002</v>
      </c>
      <c r="M52" s="24">
        <f>'Resumo (2)'!Y6</f>
        <v>0</v>
      </c>
      <c r="N52" s="24">
        <f t="shared" si="5"/>
        <v>2054.33</v>
      </c>
      <c r="O52" s="2"/>
      <c r="P52" s="2"/>
      <c r="T52" s="3"/>
      <c r="U52" s="3"/>
      <c r="V52" s="3"/>
      <c r="W52" s="3"/>
      <c r="X52" s="3"/>
    </row>
    <row r="53" spans="1:24" x14ac:dyDescent="0.25">
      <c r="A53" s="7" t="str">
        <f>'Resumo (2)'!A7</f>
        <v>Bárbhara Veloso Beppler</v>
      </c>
      <c r="B53" s="18" t="str">
        <f>'Resumo (2)'!B7</f>
        <v>Assistente Técnico I</v>
      </c>
      <c r="C53" s="24">
        <f>'Resumo (2)'!O7</f>
        <v>217.72</v>
      </c>
      <c r="D53" s="24">
        <f>'Resumo (2)'!P7</f>
        <v>22.31</v>
      </c>
      <c r="E53" s="24">
        <f>'Resumo (2)'!Q7</f>
        <v>19</v>
      </c>
      <c r="F53" s="24">
        <f>'Resumo (2)'!R7</f>
        <v>150.49</v>
      </c>
      <c r="G53" s="24">
        <f>'Resumo (2)'!S7</f>
        <v>6.15</v>
      </c>
      <c r="H53" s="24">
        <f>'Resumo (2)'!T7</f>
        <v>0</v>
      </c>
      <c r="I53" s="24">
        <f>'Resumo (2)'!U7</f>
        <v>425</v>
      </c>
      <c r="J53" s="24">
        <f>'Resumo (2)'!V7</f>
        <v>23.81</v>
      </c>
      <c r="K53" s="24">
        <f>'Resumo (2)'!W7</f>
        <v>30.09</v>
      </c>
      <c r="L53" s="25">
        <f t="shared" si="4"/>
        <v>894.56999999999994</v>
      </c>
      <c r="M53" s="24">
        <f>'Resumo (2)'!Y7</f>
        <v>0</v>
      </c>
      <c r="N53" s="24">
        <f t="shared" si="5"/>
        <v>1955.78</v>
      </c>
      <c r="O53" s="2"/>
      <c r="P53" s="2"/>
      <c r="T53" s="3"/>
      <c r="U53" s="3"/>
      <c r="V53" s="3"/>
      <c r="W53" s="3"/>
      <c r="X53" s="3"/>
    </row>
    <row r="54" spans="1:24" x14ac:dyDescent="0.25">
      <c r="A54" s="7" t="str">
        <f>'Resumo (2)'!A8</f>
        <v>Bruna Porto Martins</v>
      </c>
      <c r="B54" s="18" t="str">
        <f>'Resumo (2)'!B8</f>
        <v>Secretária II</v>
      </c>
      <c r="C54" s="24">
        <f>'Resumo (2)'!O8</f>
        <v>352.97</v>
      </c>
      <c r="D54" s="24">
        <f>'Resumo (2)'!P8</f>
        <v>73.59</v>
      </c>
      <c r="E54" s="24">
        <f>'Resumo (2)'!Q8</f>
        <v>19</v>
      </c>
      <c r="F54" s="24">
        <f>'Resumo (2)'!R8</f>
        <v>262.31</v>
      </c>
      <c r="G54" s="24">
        <f>'Resumo (2)'!S8</f>
        <v>0</v>
      </c>
      <c r="H54" s="24">
        <f>'Resumo (2)'!T8</f>
        <v>0</v>
      </c>
      <c r="I54" s="24">
        <f>'Resumo (2)'!U8</f>
        <v>0</v>
      </c>
      <c r="J54" s="24">
        <f>'Resumo (2)'!V8</f>
        <v>30.16</v>
      </c>
      <c r="K54" s="24">
        <f>'Resumo (2)'!W8</f>
        <v>30.09</v>
      </c>
      <c r="L54" s="25">
        <f t="shared" si="4"/>
        <v>768.12000000000012</v>
      </c>
      <c r="M54" s="24">
        <f>'Resumo (2)'!Y8</f>
        <v>0</v>
      </c>
      <c r="N54" s="24">
        <f t="shared" si="5"/>
        <v>2440.7699999999995</v>
      </c>
      <c r="O54" s="2"/>
      <c r="P54" s="2"/>
      <c r="T54" s="3"/>
      <c r="U54" s="3"/>
      <c r="V54" s="3"/>
      <c r="W54" s="3"/>
      <c r="X54" s="3"/>
    </row>
    <row r="55" spans="1:24" x14ac:dyDescent="0.25">
      <c r="A55" s="7" t="str">
        <f>'Resumo (2)'!A9</f>
        <v>Carmen Eugência Alvarez Patron</v>
      </c>
      <c r="B55" s="18" t="str">
        <f>'Resumo (2)'!B9</f>
        <v>Arquiteta Fiscal II</v>
      </c>
      <c r="C55" s="24">
        <f>'Resumo (2)'!O9</f>
        <v>570.88</v>
      </c>
      <c r="D55" s="24">
        <f>'Resumo (2)'!P9</f>
        <v>750.73</v>
      </c>
      <c r="E55" s="24">
        <f>'Resumo (2)'!Q9</f>
        <v>19</v>
      </c>
      <c r="F55" s="24">
        <f>'Resumo (2)'!R9</f>
        <v>0</v>
      </c>
      <c r="G55" s="24">
        <f>'Resumo (2)'!S9</f>
        <v>0</v>
      </c>
      <c r="H55" s="24">
        <f>'Resumo (2)'!T9</f>
        <v>0</v>
      </c>
      <c r="I55" s="24">
        <f>'Resumo (2)'!U9</f>
        <v>2795.31</v>
      </c>
      <c r="J55" s="24">
        <f>'Resumo (2)'!V9</f>
        <v>50.21</v>
      </c>
      <c r="K55" s="24">
        <f>'Resumo (2)'!W9</f>
        <v>30.09</v>
      </c>
      <c r="L55" s="25">
        <f t="shared" si="4"/>
        <v>4216.22</v>
      </c>
      <c r="M55" s="24">
        <f>'Resumo (2)'!Y9</f>
        <v>0</v>
      </c>
      <c r="N55" s="24">
        <f t="shared" si="5"/>
        <v>4251.5600000000004</v>
      </c>
      <c r="O55" s="2"/>
      <c r="P55" s="2"/>
      <c r="T55" s="3"/>
      <c r="U55" s="3"/>
      <c r="V55" s="3"/>
      <c r="W55" s="3"/>
      <c r="X55" s="3"/>
    </row>
    <row r="56" spans="1:24" x14ac:dyDescent="0.25">
      <c r="A56" s="7" t="str">
        <f>'Resumo (2)'!A10</f>
        <v>Deireal Zandomeneco Junior</v>
      </c>
      <c r="B56" s="18" t="str">
        <f>'Resumo (2)'!B10</f>
        <v>Analista Financeiro II</v>
      </c>
      <c r="C56" s="24">
        <f>'Resumo (2)'!O10</f>
        <v>570.88</v>
      </c>
      <c r="D56" s="24">
        <f>'Resumo (2)'!P10</f>
        <v>788.79</v>
      </c>
      <c r="E56" s="24">
        <f>'Resumo (2)'!Q10</f>
        <v>19</v>
      </c>
      <c r="F56" s="24">
        <f>'Resumo (2)'!R10</f>
        <v>29.29</v>
      </c>
      <c r="G56" s="24">
        <f>'Resumo (2)'!S10</f>
        <v>0</v>
      </c>
      <c r="H56" s="24">
        <f>'Resumo (2)'!T10</f>
        <v>0</v>
      </c>
      <c r="I56" s="24">
        <f>'Resumo (2)'!U10</f>
        <v>425</v>
      </c>
      <c r="J56" s="24">
        <f>'Resumo (2)'!V10</f>
        <v>0</v>
      </c>
      <c r="K56" s="24">
        <f>'Resumo (2)'!W10</f>
        <v>30.09</v>
      </c>
      <c r="L56" s="25">
        <f t="shared" si="4"/>
        <v>1863.05</v>
      </c>
      <c r="M56" s="24">
        <f>'Resumo (2)'!Y10</f>
        <v>0</v>
      </c>
      <c r="N56" s="24">
        <f t="shared" si="5"/>
        <v>5162.46</v>
      </c>
      <c r="O56" s="2"/>
      <c r="P56" s="2"/>
      <c r="T56" s="3"/>
      <c r="U56" s="3"/>
      <c r="V56" s="3"/>
      <c r="W56" s="3"/>
      <c r="X56" s="3"/>
    </row>
    <row r="57" spans="1:24" x14ac:dyDescent="0.25">
      <c r="A57" s="7" t="str">
        <f>'Resumo (2)'!A11</f>
        <v>Edna Lealcy Goulart Ferreira</v>
      </c>
      <c r="B57" s="18" t="str">
        <f>'Resumo (2)'!B11</f>
        <v>Analista Administrativo I</v>
      </c>
      <c r="C57" s="24">
        <f>'Resumo (2)'!O11</f>
        <v>508.81</v>
      </c>
      <c r="D57" s="24">
        <f>'Resumo (2)'!P11</f>
        <v>22.24</v>
      </c>
      <c r="E57" s="24">
        <f>'Resumo (2)'!Q11</f>
        <v>0</v>
      </c>
      <c r="F57" s="24">
        <f>'Resumo (2)'!R11</f>
        <v>46.53</v>
      </c>
      <c r="G57" s="24">
        <f>'Resumo (2)'!S11</f>
        <v>0</v>
      </c>
      <c r="H57" s="24">
        <f>'Resumo (2)'!T11</f>
        <v>0</v>
      </c>
      <c r="I57" s="24">
        <f>'Resumo (2)'!U11</f>
        <v>1691.88</v>
      </c>
      <c r="J57" s="24">
        <f>'Resumo (2)'!V11</f>
        <v>26.23</v>
      </c>
      <c r="K57" s="24">
        <f>'Resumo (2)'!W11</f>
        <v>30.09</v>
      </c>
      <c r="L57" s="25">
        <f t="shared" si="4"/>
        <v>2325.7800000000002</v>
      </c>
      <c r="M57" s="24">
        <f>'Resumo (2)'!Y11</f>
        <v>0</v>
      </c>
      <c r="N57" s="24">
        <f t="shared" si="5"/>
        <v>2299.7999999999997</v>
      </c>
      <c r="O57" s="2"/>
      <c r="P57" s="2"/>
      <c r="T57" s="3"/>
      <c r="U57" s="3"/>
      <c r="V57" s="3"/>
      <c r="W57" s="3"/>
      <c r="X57" s="3"/>
    </row>
    <row r="58" spans="1:24" x14ac:dyDescent="0.25">
      <c r="A58" s="7" t="str">
        <f>'Resumo (2)'!A12</f>
        <v>Eduardo Amauri de Espindola</v>
      </c>
      <c r="B58" s="18" t="str">
        <f>'Resumo (2)'!B12</f>
        <v>Analista Jurídico I</v>
      </c>
      <c r="C58" s="24">
        <f>'Resumo (2)'!O12</f>
        <v>570.88</v>
      </c>
      <c r="D58" s="24">
        <f>'Resumo (2)'!P12</f>
        <v>626.73</v>
      </c>
      <c r="E58" s="24">
        <f>'Resumo (2)'!Q12</f>
        <v>0</v>
      </c>
      <c r="F58" s="24">
        <f>'Resumo (2)'!R12</f>
        <v>67.010000000000005</v>
      </c>
      <c r="G58" s="24">
        <f>'Resumo (2)'!S12</f>
        <v>0</v>
      </c>
      <c r="H58" s="24">
        <f>'Resumo (2)'!T12</f>
        <v>0</v>
      </c>
      <c r="I58" s="24">
        <f>'Resumo (2)'!U12</f>
        <v>0</v>
      </c>
      <c r="J58" s="24">
        <f>'Resumo (2)'!V12</f>
        <v>0</v>
      </c>
      <c r="K58" s="24">
        <f>'Resumo (2)'!W12</f>
        <v>30.09</v>
      </c>
      <c r="L58" s="25">
        <f t="shared" si="4"/>
        <v>1294.71</v>
      </c>
      <c r="M58" s="24">
        <f>'Resumo (2)'!Y12</f>
        <v>0</v>
      </c>
      <c r="N58" s="24">
        <f t="shared" si="5"/>
        <v>4716.49</v>
      </c>
      <c r="O58" s="2"/>
      <c r="P58" s="2"/>
      <c r="T58" s="3"/>
      <c r="U58" s="3"/>
      <c r="V58" s="3"/>
      <c r="W58" s="3"/>
      <c r="X58" s="3"/>
    </row>
    <row r="59" spans="1:24" x14ac:dyDescent="0.25">
      <c r="A59" s="7" t="str">
        <f>'Resumo (2)'!A13</f>
        <v>Felipe Wagner da Silva</v>
      </c>
      <c r="B59" s="18" t="str">
        <f>'Resumo (2)'!B13</f>
        <v>Assistente Técnico I</v>
      </c>
      <c r="C59" s="24">
        <f>'Resumo (2)'!O13</f>
        <v>223.06</v>
      </c>
      <c r="D59" s="24">
        <f>'Resumo (2)'!P13</f>
        <v>26.36</v>
      </c>
      <c r="E59" s="24">
        <f>'Resumo (2)'!Q13</f>
        <v>19</v>
      </c>
      <c r="F59" s="24">
        <f>'Resumo (2)'!R13</f>
        <v>19.53</v>
      </c>
      <c r="G59" s="24">
        <f>'Resumo (2)'!S13</f>
        <v>2.1800000000000002</v>
      </c>
      <c r="H59" s="24">
        <f>'Resumo (2)'!T13</f>
        <v>0</v>
      </c>
      <c r="I59" s="24">
        <f>'Resumo (2)'!U13</f>
        <v>425</v>
      </c>
      <c r="J59" s="24">
        <f>'Resumo (2)'!V13</f>
        <v>23.81</v>
      </c>
      <c r="K59" s="24">
        <f>'Resumo (2)'!W13</f>
        <v>30.09</v>
      </c>
      <c r="L59" s="27">
        <f t="shared" si="4"/>
        <v>769.03000000000009</v>
      </c>
      <c r="M59" s="24">
        <f>'Resumo (2)'!Y13</f>
        <v>0</v>
      </c>
      <c r="N59" s="24">
        <f t="shared" si="5"/>
        <v>2136.6799999999998</v>
      </c>
      <c r="O59" s="2"/>
      <c r="P59" s="2"/>
      <c r="T59" s="3"/>
      <c r="U59" s="3"/>
      <c r="V59" s="3"/>
      <c r="W59" s="3"/>
      <c r="X59" s="3"/>
    </row>
    <row r="60" spans="1:24" x14ac:dyDescent="0.25">
      <c r="A60" s="7" t="str">
        <f>'Resumo (2)'!A14</f>
        <v>Fernanda Maria Menezes¹</v>
      </c>
      <c r="B60" s="18" t="str">
        <f>'Resumo (2)'!B14</f>
        <v>Gerente Técnica</v>
      </c>
      <c r="C60" s="24">
        <f>'Resumo (2)'!O14</f>
        <v>0</v>
      </c>
      <c r="D60" s="24">
        <f>'Resumo (2)'!P14</f>
        <v>116.72</v>
      </c>
      <c r="E60" s="24">
        <f>'Resumo (2)'!Q14</f>
        <v>0</v>
      </c>
      <c r="F60" s="24">
        <f>'Resumo (2)'!R14</f>
        <v>0</v>
      </c>
      <c r="G60" s="24">
        <f>'Resumo (2)'!S14</f>
        <v>0</v>
      </c>
      <c r="H60" s="24">
        <f>'Resumo (2)'!T14</f>
        <v>0</v>
      </c>
      <c r="I60" s="24">
        <f>'Resumo (2)'!U14</f>
        <v>728</v>
      </c>
      <c r="J60" s="24">
        <f>'Resumo (2)'!V14</f>
        <v>0</v>
      </c>
      <c r="K60" s="24">
        <f>'Resumo (2)'!W14</f>
        <v>30.09</v>
      </c>
      <c r="L60" s="25">
        <f t="shared" si="4"/>
        <v>874.81000000000006</v>
      </c>
      <c r="M60" s="24">
        <f>'Resumo (2)'!Y14</f>
        <v>0</v>
      </c>
      <c r="N60" s="24">
        <f t="shared" si="5"/>
        <v>9499.4</v>
      </c>
      <c r="O60" s="2"/>
      <c r="P60" s="2"/>
      <c r="T60" s="3"/>
      <c r="U60" s="3"/>
      <c r="V60" s="3"/>
      <c r="W60" s="3"/>
      <c r="X60" s="3"/>
    </row>
    <row r="61" spans="1:24" x14ac:dyDescent="0.25">
      <c r="A61" s="7" t="str">
        <f>'Resumo (2)'!A15</f>
        <v>Filipe Lima Rockenbach</v>
      </c>
      <c r="B61" s="18" t="str">
        <f>'Resumo (2)'!B15</f>
        <v>Gerente Financeiro</v>
      </c>
      <c r="C61" s="24">
        <f>'Resumo (2)'!O15</f>
        <v>570.88</v>
      </c>
      <c r="D61" s="24">
        <f>'Resumo (2)'!P15</f>
        <v>1514.89</v>
      </c>
      <c r="E61" s="24">
        <f>'Resumo (2)'!Q15</f>
        <v>0</v>
      </c>
      <c r="F61" s="24">
        <f>'Resumo (2)'!R15</f>
        <v>71.540000000000006</v>
      </c>
      <c r="G61" s="24">
        <f>'Resumo (2)'!S15</f>
        <v>0</v>
      </c>
      <c r="H61" s="24">
        <f>'Resumo (2)'!T15</f>
        <v>0</v>
      </c>
      <c r="I61" s="24">
        <f>'Resumo (2)'!U15</f>
        <v>8047.54</v>
      </c>
      <c r="J61" s="24">
        <f>'Resumo (2)'!V15</f>
        <v>0</v>
      </c>
      <c r="K61" s="24">
        <f>'Resumo (2)'!W15</f>
        <v>30.09</v>
      </c>
      <c r="L61" s="25">
        <f t="shared" si="4"/>
        <v>10234.94</v>
      </c>
      <c r="M61" s="24">
        <f>'Resumo (2)'!Y15</f>
        <v>0</v>
      </c>
      <c r="N61" s="24">
        <f t="shared" si="5"/>
        <v>4373.4399999999969</v>
      </c>
      <c r="O61" s="2"/>
      <c r="P61" s="2"/>
      <c r="T61" s="3"/>
      <c r="U61" s="3"/>
      <c r="V61" s="3"/>
      <c r="W61" s="3"/>
      <c r="X61" s="3"/>
    </row>
    <row r="62" spans="1:24" x14ac:dyDescent="0.25">
      <c r="A62" s="7" t="str">
        <f>'Resumo (2)'!A16</f>
        <v>Franciani Rosalia Rigoni</v>
      </c>
      <c r="B62" s="18" t="str">
        <f>'Resumo (2)'!B16</f>
        <v>Coordenador Técnico</v>
      </c>
      <c r="C62" s="24">
        <f>'Resumo (2)'!O16</f>
        <v>570.88</v>
      </c>
      <c r="D62" s="24">
        <f>'Resumo (2)'!P16</f>
        <v>1487.29</v>
      </c>
      <c r="E62" s="24">
        <f>'Resumo (2)'!Q16</f>
        <v>0</v>
      </c>
      <c r="F62" s="24">
        <f>'Resumo (2)'!R16</f>
        <v>71.540000000000006</v>
      </c>
      <c r="G62" s="24">
        <f>'Resumo (2)'!S16</f>
        <v>0</v>
      </c>
      <c r="H62" s="24">
        <f>'Resumo (2)'!T16</f>
        <v>0</v>
      </c>
      <c r="I62" s="24">
        <f>'Resumo (2)'!U16</f>
        <v>1147</v>
      </c>
      <c r="J62" s="24">
        <f>'Resumo (2)'!V16</f>
        <v>0</v>
      </c>
      <c r="K62" s="24">
        <f>'Resumo (2)'!W16</f>
        <v>30.09</v>
      </c>
      <c r="L62" s="25">
        <f t="shared" si="4"/>
        <v>3306.8</v>
      </c>
      <c r="M62" s="24">
        <f>'Resumo (2)'!Y16</f>
        <v>0</v>
      </c>
      <c r="N62" s="24">
        <f t="shared" ref="N62:N86" si="6">K17-L62-M62</f>
        <v>6980.7299999999987</v>
      </c>
      <c r="O62" s="2"/>
      <c r="P62" s="2"/>
      <c r="T62" s="3"/>
      <c r="U62" s="3"/>
      <c r="V62" s="3"/>
      <c r="W62" s="3"/>
      <c r="X62" s="3"/>
    </row>
    <row r="63" spans="1:24" x14ac:dyDescent="0.25">
      <c r="A63" s="7" t="str">
        <f>'Resumo (2)'!A17</f>
        <v>Guilherme Ribeiro Pereira</v>
      </c>
      <c r="B63" s="18" t="str">
        <f>'Resumo (2)'!B17</f>
        <v>Estagiário Designer</v>
      </c>
      <c r="C63" s="24">
        <f>'Resumo (2)'!O17</f>
        <v>0</v>
      </c>
      <c r="D63" s="24">
        <f>'Resumo (2)'!P17</f>
        <v>0</v>
      </c>
      <c r="E63" s="24">
        <f>'Resumo (2)'!Q17</f>
        <v>0</v>
      </c>
      <c r="F63" s="24">
        <f>'Resumo (2)'!R17</f>
        <v>0</v>
      </c>
      <c r="G63" s="24">
        <f>'Resumo (2)'!S17</f>
        <v>0</v>
      </c>
      <c r="H63" s="24">
        <f>'Resumo (2)'!T17</f>
        <v>0</v>
      </c>
      <c r="I63" s="24">
        <f>'Resumo (2)'!U17</f>
        <v>0</v>
      </c>
      <c r="J63" s="24">
        <f>'Resumo (2)'!V17</f>
        <v>0</v>
      </c>
      <c r="K63" s="24">
        <f>'Resumo (2)'!W17</f>
        <v>0</v>
      </c>
      <c r="L63" s="25">
        <f t="shared" si="4"/>
        <v>0</v>
      </c>
      <c r="M63" s="24">
        <f>'Resumo (2)'!Y17</f>
        <v>0</v>
      </c>
      <c r="N63" s="24">
        <f t="shared" si="6"/>
        <v>770</v>
      </c>
      <c r="O63" s="2"/>
      <c r="P63" s="2"/>
      <c r="T63" s="3"/>
      <c r="U63" s="3"/>
      <c r="V63" s="3"/>
      <c r="W63" s="3"/>
      <c r="X63" s="3"/>
    </row>
    <row r="64" spans="1:24" x14ac:dyDescent="0.25">
      <c r="A64" s="7" t="str">
        <f>'Resumo (2)'!A18</f>
        <v>Henrique Jose Switalski</v>
      </c>
      <c r="B64" s="18" t="str">
        <f>'Resumo (2)'!B18</f>
        <v>Estagiário Administração</v>
      </c>
      <c r="C64" s="24">
        <f>'Resumo (2)'!O18</f>
        <v>0</v>
      </c>
      <c r="D64" s="24">
        <f>'Resumo (2)'!P18</f>
        <v>0</v>
      </c>
      <c r="E64" s="24">
        <f>'Resumo (2)'!Q18</f>
        <v>0</v>
      </c>
      <c r="F64" s="24">
        <f>'Resumo (2)'!R18</f>
        <v>0</v>
      </c>
      <c r="G64" s="24">
        <f>'Resumo (2)'!S18</f>
        <v>0</v>
      </c>
      <c r="H64" s="24">
        <f>'Resumo (2)'!T18</f>
        <v>0</v>
      </c>
      <c r="I64" s="24">
        <f>'Resumo (2)'!U18</f>
        <v>0</v>
      </c>
      <c r="J64" s="24">
        <f>'Resumo (2)'!V18</f>
        <v>0</v>
      </c>
      <c r="K64" s="24">
        <f>'Resumo (2)'!W18</f>
        <v>0</v>
      </c>
      <c r="L64" s="25">
        <f t="shared" si="4"/>
        <v>0</v>
      </c>
      <c r="M64" s="24">
        <f>'Resumo (2)'!Y18</f>
        <v>0</v>
      </c>
      <c r="N64" s="24">
        <f t="shared" si="6"/>
        <v>770</v>
      </c>
      <c r="O64" s="2"/>
      <c r="P64" s="2"/>
      <c r="T64" s="3"/>
      <c r="U64" s="3"/>
      <c r="V64" s="3"/>
      <c r="W64" s="3"/>
      <c r="X64" s="3"/>
    </row>
    <row r="65" spans="1:24" x14ac:dyDescent="0.25">
      <c r="A65" s="7" t="str">
        <f>'Resumo (2)'!A19</f>
        <v>Isabel Leal Marcon Leonetti</v>
      </c>
      <c r="B65" s="18" t="str">
        <f>'Resumo (2)'!B19</f>
        <v>Procuradora Geral</v>
      </c>
      <c r="C65" s="24">
        <f>'Resumo (2)'!O19</f>
        <v>570.88</v>
      </c>
      <c r="D65" s="24">
        <f>'Resumo (2)'!P19</f>
        <v>1626.36</v>
      </c>
      <c r="E65" s="24">
        <f>'Resumo (2)'!Q19</f>
        <v>0</v>
      </c>
      <c r="F65" s="24">
        <f>'Resumo (2)'!R19</f>
        <v>71.540000000000006</v>
      </c>
      <c r="G65" s="24">
        <f>'Resumo (2)'!S19</f>
        <v>0</v>
      </c>
      <c r="H65" s="24">
        <f>'Resumo (2)'!T19</f>
        <v>0</v>
      </c>
      <c r="I65" s="24">
        <f>'Resumo (2)'!U19</f>
        <v>0</v>
      </c>
      <c r="J65" s="24">
        <f>'Resumo (2)'!V19</f>
        <v>0</v>
      </c>
      <c r="K65" s="24">
        <f>'Resumo (2)'!W19</f>
        <v>30.09</v>
      </c>
      <c r="L65" s="25">
        <f t="shared" si="4"/>
        <v>2298.87</v>
      </c>
      <c r="M65" s="24">
        <f>'Resumo (2)'!Y19</f>
        <v>0</v>
      </c>
      <c r="N65" s="24">
        <f t="shared" si="6"/>
        <v>7347.3399999999992</v>
      </c>
      <c r="O65" s="2"/>
      <c r="P65" s="2"/>
      <c r="T65" s="3"/>
      <c r="U65" s="3"/>
      <c r="V65" s="3"/>
      <c r="W65" s="3"/>
      <c r="X65" s="3"/>
    </row>
    <row r="66" spans="1:24" x14ac:dyDescent="0.25">
      <c r="A66" s="7" t="str">
        <f>'Resumo (2)'!A20</f>
        <v>Isabella Pereira de Sousa</v>
      </c>
      <c r="B66" s="18" t="str">
        <f>'Resumo (2)'!B20</f>
        <v>Assistente Administrativo I</v>
      </c>
      <c r="C66" s="24">
        <f>'Resumo (2)'!O20</f>
        <v>210.09</v>
      </c>
      <c r="D66" s="24">
        <f>'Resumo (2)'!P20</f>
        <v>16.52</v>
      </c>
      <c r="E66" s="24">
        <f>'Resumo (2)'!Q20</f>
        <v>0</v>
      </c>
      <c r="F66" s="24">
        <f>'Resumo (2)'!R20</f>
        <v>15.04</v>
      </c>
      <c r="G66" s="24">
        <f>'Resumo (2)'!S20</f>
        <v>0</v>
      </c>
      <c r="H66" s="24">
        <f>'Resumo (2)'!T20</f>
        <v>0</v>
      </c>
      <c r="I66" s="24">
        <f>'Resumo (2)'!U20</f>
        <v>0</v>
      </c>
      <c r="J66" s="24">
        <f>'Resumo (2)'!V20</f>
        <v>23.34</v>
      </c>
      <c r="K66" s="24">
        <f>'Resumo (2)'!W20</f>
        <v>30.09</v>
      </c>
      <c r="L66" s="25">
        <f t="shared" si="4"/>
        <v>295.08</v>
      </c>
      <c r="M66" s="24">
        <f>'Resumo (2)'!Y20</f>
        <v>0</v>
      </c>
      <c r="N66" s="24">
        <f t="shared" si="6"/>
        <v>2039.29</v>
      </c>
      <c r="O66" s="2"/>
      <c r="P66" s="2"/>
      <c r="T66" s="3"/>
      <c r="U66" s="3"/>
      <c r="V66" s="3"/>
      <c r="W66" s="3"/>
      <c r="X66" s="3"/>
    </row>
    <row r="67" spans="1:24" x14ac:dyDescent="0.25">
      <c r="A67" s="7" t="str">
        <f>'Resumo (2)'!A21</f>
        <v>Jaime Teixeira Chaves</v>
      </c>
      <c r="B67" s="18" t="str">
        <f>'Resumo (2)'!B21</f>
        <v>Gerente Geral</v>
      </c>
      <c r="C67" s="24">
        <f>'Resumo (2)'!O21</f>
        <v>570.88</v>
      </c>
      <c r="D67" s="24">
        <f>'Resumo (2)'!P21</f>
        <v>2382.69</v>
      </c>
      <c r="E67" s="24">
        <f>'Resumo (2)'!Q21</f>
        <v>0</v>
      </c>
      <c r="F67" s="24">
        <f>'Resumo (2)'!R21</f>
        <v>484.73</v>
      </c>
      <c r="G67" s="24">
        <f>'Resumo (2)'!S21</f>
        <v>0</v>
      </c>
      <c r="H67" s="24">
        <f>'Resumo (2)'!T21</f>
        <v>0</v>
      </c>
      <c r="I67" s="24">
        <f>'Resumo (2)'!U21</f>
        <v>573.5</v>
      </c>
      <c r="J67" s="24">
        <f>'Resumo (2)'!V21</f>
        <v>0</v>
      </c>
      <c r="K67" s="24">
        <f>'Resumo (2)'!W21</f>
        <v>30.09</v>
      </c>
      <c r="L67" s="25">
        <f t="shared" si="4"/>
        <v>4041.8900000000003</v>
      </c>
      <c r="M67" s="24">
        <f>'Resumo (2)'!Y21</f>
        <v>0</v>
      </c>
      <c r="N67" s="24">
        <f t="shared" si="6"/>
        <v>9117.7200000000012</v>
      </c>
      <c r="O67" s="2"/>
      <c r="P67" s="2"/>
      <c r="T67" s="3"/>
      <c r="U67" s="3"/>
      <c r="V67" s="3"/>
      <c r="W67" s="3"/>
      <c r="X67" s="3"/>
    </row>
    <row r="68" spans="1:24" x14ac:dyDescent="0.25">
      <c r="A68" s="7" t="str">
        <f>'Resumo (2)'!A22</f>
        <v>Jaqueline Freitas Vilain</v>
      </c>
      <c r="B68" s="18" t="str">
        <f>'Resumo (2)'!B22</f>
        <v>Assistente Administrativo I</v>
      </c>
      <c r="C68" s="24">
        <f>'Resumo (2)'!O22</f>
        <v>212.24</v>
      </c>
      <c r="D68" s="24">
        <f>'Resumo (2)'!P22</f>
        <v>18.149999999999999</v>
      </c>
      <c r="E68" s="24">
        <f>'Resumo (2)'!Q22</f>
        <v>0</v>
      </c>
      <c r="F68" s="24">
        <f>'Resumo (2)'!R22</f>
        <v>0</v>
      </c>
      <c r="G68" s="24">
        <f>'Resumo (2)'!S22</f>
        <v>22.82</v>
      </c>
      <c r="H68" s="24">
        <f>'Resumo (2)'!T22</f>
        <v>0</v>
      </c>
      <c r="I68" s="24">
        <f>'Resumo (2)'!U22</f>
        <v>0</v>
      </c>
      <c r="J68" s="24">
        <f>'Resumo (2)'!V22</f>
        <v>23.81</v>
      </c>
      <c r="K68" s="24">
        <f>'Resumo (2)'!W22</f>
        <v>30.09</v>
      </c>
      <c r="L68" s="25">
        <f t="shared" si="4"/>
        <v>307.10999999999996</v>
      </c>
      <c r="M68" s="24">
        <f>'Resumo (2)'!Y22</f>
        <v>0</v>
      </c>
      <c r="N68" s="24">
        <f t="shared" si="6"/>
        <v>2073.9499999999998</v>
      </c>
      <c r="O68" s="2"/>
      <c r="P68" s="2"/>
      <c r="T68" s="3"/>
      <c r="U68" s="3"/>
      <c r="V68" s="3"/>
      <c r="W68" s="3"/>
      <c r="X68" s="3"/>
    </row>
    <row r="69" spans="1:24" x14ac:dyDescent="0.25">
      <c r="A69" s="7" t="str">
        <f>'Resumo (2)'!A23</f>
        <v>Jessica Barbosa</v>
      </c>
      <c r="B69" s="18" t="str">
        <f>'Resumo (2)'!B23</f>
        <v>Estagiária Jornalismo</v>
      </c>
      <c r="C69" s="24">
        <f>'Resumo (2)'!O23</f>
        <v>0</v>
      </c>
      <c r="D69" s="24">
        <f>'Resumo (2)'!P23</f>
        <v>0</v>
      </c>
      <c r="E69" s="24">
        <f>'Resumo (2)'!Q23</f>
        <v>0</v>
      </c>
      <c r="F69" s="24">
        <f>'Resumo (2)'!R23</f>
        <v>0</v>
      </c>
      <c r="G69" s="24">
        <f>'Resumo (2)'!S23</f>
        <v>0</v>
      </c>
      <c r="H69" s="24">
        <f>'Resumo (2)'!T23</f>
        <v>0</v>
      </c>
      <c r="I69" s="24">
        <f>'Resumo (2)'!U23</f>
        <v>0</v>
      </c>
      <c r="J69" s="24">
        <f>'Resumo (2)'!V23</f>
        <v>0</v>
      </c>
      <c r="K69" s="24">
        <f>'Resumo (2)'!W23</f>
        <v>0</v>
      </c>
      <c r="L69" s="25">
        <f t="shared" si="4"/>
        <v>0</v>
      </c>
      <c r="M69" s="24">
        <f>'Resumo (2)'!Y23</f>
        <v>0</v>
      </c>
      <c r="N69" s="24">
        <f t="shared" si="6"/>
        <v>770</v>
      </c>
      <c r="O69" s="2"/>
      <c r="P69" s="2"/>
      <c r="T69" s="3"/>
      <c r="U69" s="3"/>
      <c r="V69" s="3"/>
      <c r="W69" s="3"/>
      <c r="X69" s="3"/>
    </row>
    <row r="70" spans="1:24" x14ac:dyDescent="0.25">
      <c r="A70" s="7" t="str">
        <f>'Resumo (2)'!A24</f>
        <v>Lilian Laudina Caovilla</v>
      </c>
      <c r="B70" s="18" t="str">
        <f>'Resumo (2)'!B24</f>
        <v>Arquiteto Fiscal II</v>
      </c>
      <c r="C70" s="24">
        <f>'Resumo (2)'!O24</f>
        <v>570.88</v>
      </c>
      <c r="D70" s="24">
        <f>'Resumo (2)'!P24</f>
        <v>946.11</v>
      </c>
      <c r="E70" s="24">
        <f>'Resumo (2)'!Q24</f>
        <v>0</v>
      </c>
      <c r="F70" s="24">
        <f>'Resumo (2)'!R24</f>
        <v>47.69</v>
      </c>
      <c r="G70" s="24">
        <f>'Resumo (2)'!S24</f>
        <v>0</v>
      </c>
      <c r="H70" s="24">
        <f>'Resumo (2)'!T24</f>
        <v>0</v>
      </c>
      <c r="I70" s="24">
        <f>'Resumo (2)'!U24</f>
        <v>0</v>
      </c>
      <c r="J70" s="24">
        <f>'Resumo (2)'!V24</f>
        <v>0</v>
      </c>
      <c r="K70" s="24">
        <f>'Resumo (2)'!W24</f>
        <v>30.09</v>
      </c>
      <c r="L70" s="25">
        <f t="shared" si="4"/>
        <v>1594.77</v>
      </c>
      <c r="M70" s="24">
        <f>'Resumo (2)'!Y24</f>
        <v>0</v>
      </c>
      <c r="N70" s="24">
        <f t="shared" si="6"/>
        <v>5577.82</v>
      </c>
      <c r="O70" s="2"/>
      <c r="P70" s="2"/>
      <c r="T70" s="3"/>
      <c r="U70" s="3"/>
      <c r="V70" s="3"/>
      <c r="W70" s="3"/>
      <c r="X70" s="3"/>
    </row>
    <row r="71" spans="1:24" x14ac:dyDescent="0.25">
      <c r="A71" s="7" t="str">
        <f>'Resumo (2)'!A25</f>
        <v>Lucas Henrique Gomes da Rocha</v>
      </c>
      <c r="B71" s="18" t="str">
        <f>'Resumo (2)'!B25</f>
        <v>Coordenador de TI</v>
      </c>
      <c r="C71" s="24">
        <f>'Resumo (2)'!O25</f>
        <v>570.88</v>
      </c>
      <c r="D71" s="24">
        <f>'Resumo (2)'!P25</f>
        <v>1016.09</v>
      </c>
      <c r="E71" s="24">
        <f>'Resumo (2)'!Q25</f>
        <v>0</v>
      </c>
      <c r="F71" s="24">
        <f>'Resumo (2)'!R25</f>
        <v>39.049999999999997</v>
      </c>
      <c r="G71" s="24">
        <f>'Resumo (2)'!S25</f>
        <v>0</v>
      </c>
      <c r="H71" s="24">
        <f>'Resumo (2)'!T25</f>
        <v>0</v>
      </c>
      <c r="I71" s="24">
        <f>'Resumo (2)'!U25</f>
        <v>728</v>
      </c>
      <c r="J71" s="24">
        <f>'Resumo (2)'!V25</f>
        <v>0</v>
      </c>
      <c r="K71" s="24">
        <f>'Resumo (2)'!W25</f>
        <v>30.09</v>
      </c>
      <c r="L71" s="25">
        <f t="shared" si="4"/>
        <v>2384.11</v>
      </c>
      <c r="M71" s="24">
        <f>'Resumo (2)'!Y25</f>
        <v>0</v>
      </c>
      <c r="N71" s="24">
        <f t="shared" si="6"/>
        <v>5770.9400000000005</v>
      </c>
      <c r="O71" s="2"/>
      <c r="P71" s="2"/>
      <c r="T71" s="3"/>
      <c r="U71" s="3"/>
      <c r="V71" s="3"/>
      <c r="W71" s="3"/>
      <c r="X71" s="3"/>
    </row>
    <row r="72" spans="1:24" x14ac:dyDescent="0.25">
      <c r="A72" s="7" t="str">
        <f>'Resumo (2)'!A26</f>
        <v>Lucas Kuhnen Barni</v>
      </c>
      <c r="B72" s="18" t="str">
        <f>'Resumo (2)'!B26</f>
        <v>Estagiário Administração</v>
      </c>
      <c r="C72" s="24">
        <f>'Resumo (2)'!O26</f>
        <v>0</v>
      </c>
      <c r="D72" s="24">
        <f>'Resumo (2)'!P26</f>
        <v>0</v>
      </c>
      <c r="E72" s="24">
        <f>'Resumo (2)'!Q26</f>
        <v>0</v>
      </c>
      <c r="F72" s="24">
        <f>'Resumo (2)'!R26</f>
        <v>0</v>
      </c>
      <c r="G72" s="24">
        <f>'Resumo (2)'!S26</f>
        <v>0</v>
      </c>
      <c r="H72" s="24">
        <f>'Resumo (2)'!T26</f>
        <v>0</v>
      </c>
      <c r="I72" s="24">
        <f>'Resumo (2)'!U26</f>
        <v>0</v>
      </c>
      <c r="J72" s="24">
        <f>'Resumo (2)'!V26</f>
        <v>0</v>
      </c>
      <c r="K72" s="24">
        <f>'Resumo (2)'!W26</f>
        <v>0</v>
      </c>
      <c r="L72" s="25">
        <v>0</v>
      </c>
      <c r="M72" s="24">
        <f>'Resumo (2)'!Y26</f>
        <v>0</v>
      </c>
      <c r="N72" s="24">
        <f t="shared" si="6"/>
        <v>770</v>
      </c>
      <c r="O72" s="2"/>
      <c r="P72" s="2"/>
      <c r="T72" s="3"/>
      <c r="U72" s="3"/>
      <c r="V72" s="3"/>
      <c r="W72" s="3"/>
      <c r="X72" s="3"/>
    </row>
    <row r="73" spans="1:24" x14ac:dyDescent="0.25">
      <c r="A73" s="7" t="str">
        <f>'Resumo (2)'!A27</f>
        <v>Luis Antônio Nunes</v>
      </c>
      <c r="B73" s="18" t="str">
        <f>'Resumo (2)'!B27</f>
        <v>Assistente de Comissões II</v>
      </c>
      <c r="C73" s="24">
        <f>'Resumo (2)'!O27</f>
        <v>220.87</v>
      </c>
      <c r="D73" s="24">
        <f>'Resumo (2)'!P27</f>
        <v>24.7</v>
      </c>
      <c r="E73" s="24">
        <f>'Resumo (2)'!Q27</f>
        <v>0</v>
      </c>
      <c r="F73" s="24">
        <f>'Resumo (2)'!R27</f>
        <v>19.53</v>
      </c>
      <c r="G73" s="24">
        <f>'Resumo (2)'!S27</f>
        <v>86.71</v>
      </c>
      <c r="H73" s="24">
        <f>'Resumo (2)'!T27</f>
        <v>0</v>
      </c>
      <c r="I73" s="24">
        <f>'Resumo (2)'!U27</f>
        <v>425</v>
      </c>
      <c r="J73" s="24">
        <f>'Resumo (2)'!V27</f>
        <v>0</v>
      </c>
      <c r="K73" s="24">
        <f>'Resumo (2)'!W27</f>
        <v>30.09</v>
      </c>
      <c r="L73" s="25">
        <f t="shared" ref="L73:L86" si="7">SUM(C73:K73)</f>
        <v>806.9</v>
      </c>
      <c r="M73" s="24">
        <f>'Resumo (2)'!Y27</f>
        <v>0</v>
      </c>
      <c r="N73" s="24">
        <f t="shared" si="6"/>
        <v>2158.9499999999998</v>
      </c>
      <c r="O73" s="2"/>
      <c r="P73" s="2"/>
      <c r="T73" s="3"/>
      <c r="U73" s="3"/>
      <c r="V73" s="3"/>
      <c r="W73" s="3"/>
      <c r="X73" s="3"/>
    </row>
    <row r="74" spans="1:24" x14ac:dyDescent="0.25">
      <c r="A74" s="7" t="str">
        <f>'Resumo (2)'!A28</f>
        <v>Luiza Mecabo</v>
      </c>
      <c r="B74" s="18" t="str">
        <f>'Resumo (2)'!B28</f>
        <v>Assistente Técnico II</v>
      </c>
      <c r="C74" s="24">
        <f>'Resumo (2)'!O28</f>
        <v>331.91</v>
      </c>
      <c r="D74" s="24">
        <f>'Resumo (2)'!P28</f>
        <v>60.06</v>
      </c>
      <c r="E74" s="24">
        <f>'Resumo (2)'!Q28</f>
        <v>19</v>
      </c>
      <c r="F74" s="24">
        <f>'Resumo (2)'!R28</f>
        <v>26.23</v>
      </c>
      <c r="G74" s="24">
        <f>'Resumo (2)'!S28</f>
        <v>44.05</v>
      </c>
      <c r="H74" s="24">
        <f>'Resumo (2)'!T28</f>
        <v>0</v>
      </c>
      <c r="I74" s="24">
        <f>'Resumo (2)'!U28</f>
        <v>2311.44</v>
      </c>
      <c r="J74" s="24">
        <f>'Resumo (2)'!V28</f>
        <v>3.97</v>
      </c>
      <c r="K74" s="24">
        <f>'Resumo (2)'!W28</f>
        <v>30.09</v>
      </c>
      <c r="L74" s="25">
        <f t="shared" si="7"/>
        <v>2826.75</v>
      </c>
      <c r="M74" s="24">
        <f>'Resumo (2)'!Y28</f>
        <v>0</v>
      </c>
      <c r="N74" s="24">
        <f t="shared" si="6"/>
        <v>234.69000000000005</v>
      </c>
      <c r="O74" s="2"/>
      <c r="P74" s="2"/>
      <c r="T74" s="3"/>
      <c r="U74" s="3"/>
      <c r="V74" s="3"/>
      <c r="W74" s="3"/>
      <c r="X74" s="3"/>
    </row>
    <row r="75" spans="1:24" x14ac:dyDescent="0.25">
      <c r="A75" s="7" t="str">
        <f>'Resumo (2)'!A29</f>
        <v>Manuela Cavallazzi</v>
      </c>
      <c r="B75" s="18" t="str">
        <f>'Resumo (2)'!B29</f>
        <v>Analista Jurídico I</v>
      </c>
      <c r="C75" s="24">
        <f>'Resumo (2)'!O29</f>
        <v>570.88</v>
      </c>
      <c r="D75" s="24">
        <f>'Resumo (2)'!P29</f>
        <v>607.65</v>
      </c>
      <c r="E75" s="24">
        <f>'Resumo (2)'!Q29</f>
        <v>0</v>
      </c>
      <c r="F75" s="24">
        <f>'Resumo (2)'!R29</f>
        <v>179.11</v>
      </c>
      <c r="G75" s="24">
        <f>'Resumo (2)'!S29</f>
        <v>0</v>
      </c>
      <c r="H75" s="24">
        <f>'Resumo (2)'!T29</f>
        <v>0</v>
      </c>
      <c r="I75" s="24">
        <f>'Resumo (2)'!U29</f>
        <v>0</v>
      </c>
      <c r="J75" s="24">
        <f>'Resumo (2)'!V29</f>
        <v>0</v>
      </c>
      <c r="K75" s="24">
        <f>'Resumo (2)'!W29</f>
        <v>30.09</v>
      </c>
      <c r="L75" s="25">
        <f t="shared" si="7"/>
        <v>1387.7299999999998</v>
      </c>
      <c r="M75" s="24">
        <f>'Resumo (2)'!Y29</f>
        <v>0</v>
      </c>
      <c r="N75" s="24">
        <f t="shared" si="6"/>
        <v>4743.7000000000007</v>
      </c>
      <c r="O75" s="2"/>
      <c r="P75" s="2"/>
      <c r="T75" s="3"/>
      <c r="U75" s="3"/>
      <c r="V75" s="3"/>
      <c r="W75" s="3"/>
      <c r="X75" s="3"/>
    </row>
    <row r="76" spans="1:24" x14ac:dyDescent="0.25">
      <c r="A76" s="7" t="str">
        <f>'Resumo (2)'!A30</f>
        <v>Maria Carolina Santiago</v>
      </c>
      <c r="B76" s="18" t="str">
        <f>'Resumo (2)'!B30</f>
        <v>Analista Compras, Contr. Lic. I</v>
      </c>
      <c r="C76" s="24">
        <f>'Resumo (2)'!O30</f>
        <v>423.85</v>
      </c>
      <c r="D76" s="24">
        <f>'Resumo (2)'!P30</f>
        <v>159.61000000000001</v>
      </c>
      <c r="E76" s="24">
        <f>'Resumo (2)'!Q30</f>
        <v>0</v>
      </c>
      <c r="F76" s="24">
        <f>'Resumo (2)'!R30</f>
        <v>29.29</v>
      </c>
      <c r="G76" s="24">
        <f>'Resumo (2)'!S30</f>
        <v>5.14</v>
      </c>
      <c r="H76" s="24">
        <f>'Resumo (2)'!T30</f>
        <v>0</v>
      </c>
      <c r="I76" s="24">
        <f>'Resumo (2)'!U30</f>
        <v>0</v>
      </c>
      <c r="J76" s="24">
        <f>'Resumo (2)'!V30</f>
        <v>38.58</v>
      </c>
      <c r="K76" s="24">
        <f>'Resumo (2)'!W30</f>
        <v>30.09</v>
      </c>
      <c r="L76" s="25">
        <f t="shared" si="7"/>
        <v>686.56000000000006</v>
      </c>
      <c r="M76" s="24">
        <f>'Resumo (2)'!Y30</f>
        <v>0</v>
      </c>
      <c r="N76" s="24">
        <f t="shared" si="6"/>
        <v>3171.8</v>
      </c>
      <c r="O76" s="2"/>
      <c r="P76" s="2"/>
      <c r="T76" s="3"/>
      <c r="U76" s="3"/>
      <c r="V76" s="3"/>
      <c r="W76" s="3"/>
      <c r="X76" s="3"/>
    </row>
    <row r="77" spans="1:24" x14ac:dyDescent="0.25">
      <c r="A77" s="7" t="str">
        <f>'Resumo (2)'!A31</f>
        <v>Mayara Regina de Souza</v>
      </c>
      <c r="B77" s="18" t="str">
        <f>'Resumo (2)'!B31</f>
        <v>Arquiteto Fiscal II</v>
      </c>
      <c r="C77" s="24">
        <f>'Resumo (2)'!O31</f>
        <v>570.88</v>
      </c>
      <c r="D77" s="24">
        <f>'Resumo (2)'!P31</f>
        <v>1282.6099999999999</v>
      </c>
      <c r="E77" s="24">
        <f>'Resumo (2)'!Q31</f>
        <v>0</v>
      </c>
      <c r="F77" s="24">
        <f>'Resumo (2)'!R31</f>
        <v>39.06</v>
      </c>
      <c r="G77" s="24">
        <f>'Resumo (2)'!S31</f>
        <v>0</v>
      </c>
      <c r="H77" s="24">
        <f>'Resumo (2)'!T31</f>
        <v>0</v>
      </c>
      <c r="I77" s="24">
        <f>'Resumo (2)'!U31</f>
        <v>728</v>
      </c>
      <c r="J77" s="24">
        <f>'Resumo (2)'!V31</f>
        <v>0</v>
      </c>
      <c r="K77" s="24">
        <f>'Resumo (2)'!W31</f>
        <v>30.09</v>
      </c>
      <c r="L77" s="25">
        <f t="shared" si="7"/>
        <v>2650.64</v>
      </c>
      <c r="M77" s="24">
        <f>'Resumo (2)'!Y31</f>
        <v>0</v>
      </c>
      <c r="N77" s="24">
        <f t="shared" si="6"/>
        <v>6473.6</v>
      </c>
      <c r="O77" s="2"/>
      <c r="P77" s="2"/>
      <c r="T77" s="3"/>
      <c r="U77" s="3"/>
      <c r="V77" s="3"/>
      <c r="W77" s="3"/>
      <c r="X77" s="3"/>
    </row>
    <row r="78" spans="1:24" x14ac:dyDescent="0.25">
      <c r="A78" s="7" t="str">
        <f>'Resumo (2)'!A32</f>
        <v>Melina Valença Marcondes</v>
      </c>
      <c r="B78" s="18" t="str">
        <f>'Resumo (2)'!B32</f>
        <v>Analista Técnico II</v>
      </c>
      <c r="C78" s="24">
        <f>'Resumo (2)'!O32</f>
        <v>570.88</v>
      </c>
      <c r="D78" s="24">
        <f>'Resumo (2)'!P32</f>
        <v>946.11</v>
      </c>
      <c r="E78" s="24">
        <f>'Resumo (2)'!Q32</f>
        <v>0</v>
      </c>
      <c r="F78" s="24">
        <f>'Resumo (2)'!R32</f>
        <v>52.47</v>
      </c>
      <c r="G78" s="24">
        <f>'Resumo (2)'!S32</f>
        <v>0</v>
      </c>
      <c r="H78" s="24">
        <f>'Resumo (2)'!T32</f>
        <v>0</v>
      </c>
      <c r="I78" s="24">
        <f>'Resumo (2)'!U32</f>
        <v>0</v>
      </c>
      <c r="J78" s="24">
        <f>'Resumo (2)'!V32</f>
        <v>71.73</v>
      </c>
      <c r="K78" s="24">
        <f>'Resumo (2)'!W32</f>
        <v>30.09</v>
      </c>
      <c r="L78" s="25">
        <f t="shared" si="7"/>
        <v>1671.28</v>
      </c>
      <c r="M78" s="24">
        <f>'Resumo (2)'!Y32</f>
        <v>0</v>
      </c>
      <c r="N78" s="24">
        <f t="shared" si="6"/>
        <v>5501.31</v>
      </c>
      <c r="O78" s="2"/>
      <c r="P78" s="2"/>
      <c r="T78" s="3"/>
      <c r="U78" s="3"/>
      <c r="V78" s="3"/>
      <c r="W78" s="3"/>
      <c r="X78" s="3"/>
    </row>
    <row r="79" spans="1:24" x14ac:dyDescent="0.25">
      <c r="A79" s="7" t="str">
        <f>'Resumo (2)'!A33</f>
        <v>Mônica Paludo</v>
      </c>
      <c r="B79" s="18" t="str">
        <f>'Resumo (2)'!B33</f>
        <v>Assistente Financeiro I</v>
      </c>
      <c r="C79" s="24">
        <f>'Resumo (2)'!O33</f>
        <v>207.36</v>
      </c>
      <c r="D79" s="24">
        <f>'Resumo (2)'!P33</f>
        <v>0</v>
      </c>
      <c r="E79" s="24">
        <f>'Resumo (2)'!Q33</f>
        <v>0</v>
      </c>
      <c r="F79" s="24">
        <f>'Resumo (2)'!R33</f>
        <v>23.85</v>
      </c>
      <c r="G79" s="24">
        <f>'Resumo (2)'!S33</f>
        <v>76.989999999999995</v>
      </c>
      <c r="H79" s="24">
        <f>'Resumo (2)'!T33</f>
        <v>0</v>
      </c>
      <c r="I79" s="24">
        <f>'Resumo (2)'!U33</f>
        <v>0</v>
      </c>
      <c r="J79" s="24">
        <f>'Resumo (2)'!V33</f>
        <v>23.81</v>
      </c>
      <c r="K79" s="24">
        <f>'Resumo (2)'!W33</f>
        <v>30.09</v>
      </c>
      <c r="L79" s="25">
        <f t="shared" si="7"/>
        <v>362.09999999999997</v>
      </c>
      <c r="M79" s="24">
        <f>'Resumo (2)'!Y33</f>
        <v>0</v>
      </c>
      <c r="N79" s="24">
        <f t="shared" si="6"/>
        <v>2018.96</v>
      </c>
      <c r="O79" s="2"/>
      <c r="P79" s="2"/>
      <c r="T79" s="3"/>
      <c r="U79" s="3"/>
      <c r="V79" s="3"/>
      <c r="W79" s="3"/>
      <c r="X79" s="3"/>
    </row>
    <row r="80" spans="1:24" x14ac:dyDescent="0.25">
      <c r="A80" s="7" t="str">
        <f>'Resumo (2)'!A34</f>
        <v>Nayana Maria de Oliveira</v>
      </c>
      <c r="B80" s="18" t="str">
        <f>'Resumo (2)'!B34</f>
        <v>Assistente Técnico I</v>
      </c>
      <c r="C80" s="24">
        <f>'Resumo (2)'!O34</f>
        <v>214.29</v>
      </c>
      <c r="D80" s="24">
        <f>'Resumo (2)'!P34</f>
        <v>19.71</v>
      </c>
      <c r="E80" s="24">
        <f>'Resumo (2)'!Q34</f>
        <v>19</v>
      </c>
      <c r="F80" s="24">
        <f>'Resumo (2)'!R34</f>
        <v>0</v>
      </c>
      <c r="G80" s="24">
        <f>'Resumo (2)'!S34</f>
        <v>0</v>
      </c>
      <c r="H80" s="24">
        <f>'Resumo (2)'!T34</f>
        <v>0</v>
      </c>
      <c r="I80" s="24">
        <f>'Resumo (2)'!U34</f>
        <v>0</v>
      </c>
      <c r="J80" s="24">
        <f>'Resumo (2)'!V34</f>
        <v>0</v>
      </c>
      <c r="K80" s="24">
        <f>'Resumo (2)'!W34</f>
        <v>30.09</v>
      </c>
      <c r="L80" s="25">
        <f t="shared" si="7"/>
        <v>283.08999999999997</v>
      </c>
      <c r="M80" s="24">
        <f>'Resumo (2)'!Y34</f>
        <v>0</v>
      </c>
      <c r="N80" s="24">
        <f t="shared" si="6"/>
        <v>2097.9699999999998</v>
      </c>
      <c r="O80" s="2"/>
      <c r="P80" s="2"/>
      <c r="T80" s="3"/>
      <c r="U80" s="3"/>
      <c r="V80" s="3"/>
      <c r="W80" s="3"/>
      <c r="X80" s="3"/>
    </row>
    <row r="81" spans="1:24" x14ac:dyDescent="0.25">
      <c r="A81" s="7" t="str">
        <f>'Resumo (2)'!A35</f>
        <v>Rebeca Dora Weber</v>
      </c>
      <c r="B81" s="18" t="str">
        <f>'Resumo (2)'!B35</f>
        <v>Estagiária Direito</v>
      </c>
      <c r="C81" s="24">
        <f>'Resumo (2)'!O35</f>
        <v>0</v>
      </c>
      <c r="D81" s="24">
        <f>'Resumo (2)'!P35</f>
        <v>0</v>
      </c>
      <c r="E81" s="24">
        <f>'Resumo (2)'!Q35</f>
        <v>0</v>
      </c>
      <c r="F81" s="24">
        <f>'Resumo (2)'!R35</f>
        <v>0</v>
      </c>
      <c r="G81" s="24">
        <f>'Resumo (2)'!S35</f>
        <v>0</v>
      </c>
      <c r="H81" s="24">
        <f>'Resumo (2)'!T35</f>
        <v>0</v>
      </c>
      <c r="I81" s="24">
        <f>'Resumo (2)'!U35</f>
        <v>0</v>
      </c>
      <c r="J81" s="24">
        <f>'Resumo (2)'!V35</f>
        <v>0</v>
      </c>
      <c r="K81" s="24">
        <f>'Resumo (2)'!W35</f>
        <v>0</v>
      </c>
      <c r="L81" s="25">
        <f t="shared" si="7"/>
        <v>0</v>
      </c>
      <c r="M81" s="24">
        <f>'Resumo (2)'!Y35</f>
        <v>0</v>
      </c>
      <c r="N81" s="24">
        <f t="shared" si="6"/>
        <v>770</v>
      </c>
      <c r="P81" s="3"/>
      <c r="T81" s="3"/>
      <c r="U81" s="3"/>
      <c r="V81" s="3"/>
      <c r="W81" s="3"/>
      <c r="X81" s="3"/>
    </row>
    <row r="82" spans="1:24" x14ac:dyDescent="0.25">
      <c r="A82" s="7" t="str">
        <f>'Resumo (2)'!A36</f>
        <v>Ricardo de Freitas²</v>
      </c>
      <c r="B82" s="18" t="str">
        <f>'Resumo (2)'!B36</f>
        <v>Assessor Especial</v>
      </c>
      <c r="C82" s="24">
        <f>'Resumo (2)'!O36</f>
        <v>450.76</v>
      </c>
      <c r="D82" s="24">
        <f>'Resumo (2)'!P36</f>
        <v>192.26</v>
      </c>
      <c r="E82" s="24">
        <f>'Resumo (2)'!Q36</f>
        <v>0</v>
      </c>
      <c r="F82" s="24">
        <f>'Resumo (2)'!R36</f>
        <v>0</v>
      </c>
      <c r="G82" s="24">
        <f>'Resumo (2)'!S36</f>
        <v>0</v>
      </c>
      <c r="H82" s="24">
        <f>'Resumo (2)'!T36</f>
        <v>0</v>
      </c>
      <c r="I82" s="24">
        <f>'Resumo (2)'!U36</f>
        <v>728</v>
      </c>
      <c r="J82" s="24">
        <f>'Resumo (2)'!V36</f>
        <v>0</v>
      </c>
      <c r="K82" s="24">
        <f>'Resumo (2)'!W36</f>
        <v>30.09</v>
      </c>
      <c r="L82" s="27">
        <f t="shared" si="7"/>
        <v>1401.11</v>
      </c>
      <c r="M82" s="24">
        <f>'Resumo (2)'!Y36</f>
        <v>0</v>
      </c>
      <c r="N82" s="24">
        <f t="shared" si="6"/>
        <v>8973.0999999999985</v>
      </c>
      <c r="P82" s="3"/>
      <c r="T82" s="3"/>
      <c r="U82" s="3"/>
      <c r="V82" s="3"/>
      <c r="W82" s="3"/>
      <c r="X82" s="3"/>
    </row>
    <row r="83" spans="1:24" x14ac:dyDescent="0.25">
      <c r="A83" s="7" t="str">
        <f>'Resumo (2)'!A37</f>
        <v>Rodrigo David Barros Silva</v>
      </c>
      <c r="B83" s="18" t="str">
        <f>'Resumo (2)'!B37</f>
        <v>Assistente Técnico II</v>
      </c>
      <c r="C83" s="24">
        <f>'Resumo (2)'!O37</f>
        <v>214.29</v>
      </c>
      <c r="D83" s="24">
        <f>'Resumo (2)'!P37</f>
        <v>19.71</v>
      </c>
      <c r="E83" s="24">
        <f>'Resumo (2)'!Q37</f>
        <v>19</v>
      </c>
      <c r="F83" s="24">
        <f>'Resumo (2)'!R37</f>
        <v>19.53</v>
      </c>
      <c r="G83" s="24">
        <f>'Resumo (2)'!S37</f>
        <v>0</v>
      </c>
      <c r="H83" s="24">
        <f>'Resumo (2)'!T37</f>
        <v>0</v>
      </c>
      <c r="I83" s="24">
        <f>'Resumo (2)'!U37</f>
        <v>0</v>
      </c>
      <c r="J83" s="24">
        <f>'Resumo (2)'!V37</f>
        <v>23.81</v>
      </c>
      <c r="K83" s="24">
        <f>'Resumo (2)'!W37</f>
        <v>30.09</v>
      </c>
      <c r="L83" s="25">
        <f t="shared" si="7"/>
        <v>326.42999999999995</v>
      </c>
      <c r="M83" s="24">
        <f>'Resumo (2)'!Y37</f>
        <v>0</v>
      </c>
      <c r="N83" s="24">
        <f t="shared" si="6"/>
        <v>2054.63</v>
      </c>
      <c r="P83" s="3"/>
      <c r="T83" s="3"/>
      <c r="U83" s="3"/>
      <c r="V83" s="3"/>
      <c r="W83" s="3"/>
      <c r="X83" s="3"/>
    </row>
    <row r="84" spans="1:24" x14ac:dyDescent="0.25">
      <c r="A84" s="7" t="str">
        <f>'Resumo (2)'!A38</f>
        <v>Tatiana Moreira Feres de Melo</v>
      </c>
      <c r="B84" s="18" t="str">
        <f>'Resumo (2)'!B38</f>
        <v>Secretária II</v>
      </c>
      <c r="C84" s="24">
        <f>'Resumo (2)'!O38</f>
        <v>386.5</v>
      </c>
      <c r="D84" s="24">
        <f>'Resumo (2)'!P38</f>
        <v>114.28</v>
      </c>
      <c r="E84" s="24">
        <f>'Resumo (2)'!Q38</f>
        <v>0</v>
      </c>
      <c r="F84" s="24">
        <f>'Resumo (2)'!R38</f>
        <v>219.13</v>
      </c>
      <c r="G84" s="24">
        <f>'Resumo (2)'!S38</f>
        <v>2.76</v>
      </c>
      <c r="H84" s="24">
        <f>'Resumo (2)'!T38</f>
        <v>0</v>
      </c>
      <c r="I84" s="24">
        <f>'Resumo (2)'!U38</f>
        <v>667</v>
      </c>
      <c r="J84" s="24">
        <f>'Resumo (2)'!V38</f>
        <v>30.16</v>
      </c>
      <c r="K84" s="24">
        <f>'Resumo (2)'!W38</f>
        <v>30.09</v>
      </c>
      <c r="L84" s="25">
        <f t="shared" si="7"/>
        <v>1449.92</v>
      </c>
      <c r="M84" s="24">
        <f>'Resumo (2)'!Y38</f>
        <v>0</v>
      </c>
      <c r="N84" s="24">
        <f t="shared" si="6"/>
        <v>2733.55</v>
      </c>
      <c r="P84" s="3"/>
      <c r="T84" s="3"/>
      <c r="U84" s="3"/>
      <c r="V84" s="3"/>
      <c r="W84" s="3"/>
      <c r="X84" s="3"/>
    </row>
    <row r="85" spans="1:24" x14ac:dyDescent="0.25">
      <c r="A85" s="7" t="str">
        <f>'Resumo (2)'!A39</f>
        <v>Thiago Pereira Martins</v>
      </c>
      <c r="B85" s="18" t="str">
        <f>'Resumo (2)'!B39</f>
        <v>Arquiteto Fiscal II</v>
      </c>
      <c r="C85" s="24">
        <f>'Resumo (2)'!O39</f>
        <v>570.88</v>
      </c>
      <c r="D85" s="24">
        <f>'Resumo (2)'!P39</f>
        <v>700.89</v>
      </c>
      <c r="E85" s="24">
        <f>'Resumo (2)'!Q39</f>
        <v>19</v>
      </c>
      <c r="F85" s="24">
        <f>'Resumo (2)'!R39</f>
        <v>52.47</v>
      </c>
      <c r="G85" s="24">
        <f>'Resumo (2)'!S39</f>
        <v>1160.76</v>
      </c>
      <c r="H85" s="24">
        <f>'Resumo (2)'!T39</f>
        <v>0</v>
      </c>
      <c r="I85" s="24">
        <f>'Resumo (2)'!U39</f>
        <v>0</v>
      </c>
      <c r="J85" s="24">
        <f>'Resumo (2)'!V39</f>
        <v>0</v>
      </c>
      <c r="K85" s="24">
        <f>'Resumo (2)'!W39</f>
        <v>30.09</v>
      </c>
      <c r="L85" s="25">
        <f t="shared" si="7"/>
        <v>2534.09</v>
      </c>
      <c r="M85" s="24">
        <f>'Resumo (2)'!Y39</f>
        <v>0</v>
      </c>
      <c r="N85" s="24">
        <f t="shared" si="6"/>
        <v>4907.54</v>
      </c>
      <c r="P85" s="3"/>
      <c r="T85" s="3"/>
      <c r="U85" s="3"/>
      <c r="V85" s="3"/>
      <c r="W85" s="3"/>
      <c r="X85" s="3"/>
    </row>
    <row r="86" spans="1:24" x14ac:dyDescent="0.25">
      <c r="A86" s="7" t="str">
        <f>'Resumo (2)'!A40</f>
        <v>Yve Sarkis da Costa</v>
      </c>
      <c r="B86" s="18" t="str">
        <f>'Resumo (2)'!B40</f>
        <v>Assistente Financeiro I</v>
      </c>
      <c r="C86" s="24">
        <f>'Resumo (2)'!O40</f>
        <v>214.29</v>
      </c>
      <c r="D86" s="24">
        <f>'Resumo (2)'!P40</f>
        <v>19.71</v>
      </c>
      <c r="E86" s="24">
        <f>'Resumo (2)'!Q40</f>
        <v>0</v>
      </c>
      <c r="F86" s="24">
        <f>'Resumo (2)'!R40</f>
        <v>19.53</v>
      </c>
      <c r="G86" s="24">
        <f>'Resumo (2)'!S40</f>
        <v>0</v>
      </c>
      <c r="H86" s="24">
        <f>'Resumo (2)'!T40</f>
        <v>0</v>
      </c>
      <c r="I86" s="24">
        <f>'Resumo (2)'!U40</f>
        <v>0</v>
      </c>
      <c r="J86" s="24">
        <f>'Resumo (2)'!V40</f>
        <v>23.81</v>
      </c>
      <c r="K86" s="24">
        <f>'Resumo (2)'!W40</f>
        <v>30.09</v>
      </c>
      <c r="L86" s="25">
        <f t="shared" si="7"/>
        <v>307.42999999999995</v>
      </c>
      <c r="M86" s="24">
        <f>'Resumo (2)'!Y40</f>
        <v>0</v>
      </c>
      <c r="N86" s="24">
        <f t="shared" si="6"/>
        <v>2073.63</v>
      </c>
      <c r="P86" s="3"/>
      <c r="T86" s="3"/>
      <c r="U86" s="3"/>
      <c r="V86" s="3"/>
      <c r="W86" s="3"/>
      <c r="X86" s="3"/>
    </row>
    <row r="87" spans="1:24" x14ac:dyDescent="0.25">
      <c r="A87" s="11" t="str">
        <f>'Resumo (2)'!A41</f>
        <v>Total Funcionários = 31</v>
      </c>
      <c r="B87" s="18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4"/>
      <c r="N87" s="24"/>
      <c r="P87" s="3"/>
      <c r="T87" s="3"/>
      <c r="U87" s="3"/>
      <c r="V87" s="3"/>
      <c r="W87" s="3"/>
      <c r="X87" s="3"/>
    </row>
    <row r="88" spans="1:24" x14ac:dyDescent="0.25">
      <c r="A88" s="11" t="str">
        <f>'Resumo (2)'!A42</f>
        <v>Total Estagiários = 5</v>
      </c>
      <c r="B88" s="13"/>
      <c r="C88" s="25">
        <f>SUM(C51:C87)</f>
        <v>12591.420000000002</v>
      </c>
      <c r="D88" s="25">
        <f>SUM(D51:D87)</f>
        <v>17173.61</v>
      </c>
      <c r="E88" s="25">
        <f>SUM(E51:E87)</f>
        <v>171</v>
      </c>
      <c r="F88" s="25">
        <f>SUM(F51:F87)</f>
        <v>2149.5499999999997</v>
      </c>
      <c r="G88" s="25">
        <f t="shared" ref="G88:J88" si="8">SUM(G51:G87)</f>
        <v>1407.56</v>
      </c>
      <c r="H88" s="25">
        <f t="shared" ref="H88" si="9">SUM(H51:H87)</f>
        <v>0</v>
      </c>
      <c r="I88" s="25">
        <f t="shared" si="8"/>
        <v>22573.67</v>
      </c>
      <c r="J88" s="25">
        <f t="shared" si="8"/>
        <v>440.58000000000004</v>
      </c>
      <c r="K88" s="25">
        <f>SUM(K51:K87)</f>
        <v>932.79000000000019</v>
      </c>
      <c r="L88" s="25">
        <f>SUM(C88:K88)</f>
        <v>57440.18</v>
      </c>
      <c r="M88" s="25">
        <f>SUM(M51:M87)</f>
        <v>0</v>
      </c>
      <c r="N88" s="25">
        <f>SUM(N51:N87)</f>
        <v>136169.89000000001</v>
      </c>
      <c r="P88" s="3"/>
      <c r="T88" s="3"/>
      <c r="U88" s="3"/>
      <c r="V88" s="3"/>
      <c r="W88" s="3"/>
      <c r="X88" s="3"/>
    </row>
    <row r="89" spans="1:24" x14ac:dyDescent="0.25">
      <c r="C89" s="5"/>
      <c r="D89" s="2"/>
      <c r="E89" s="17"/>
      <c r="F89" s="5"/>
      <c r="G89" s="2"/>
      <c r="H89" s="17"/>
      <c r="I89" s="5"/>
      <c r="J89" s="2"/>
      <c r="K89" s="17"/>
      <c r="M89" s="2"/>
      <c r="N89" s="17"/>
      <c r="P89" s="3"/>
      <c r="S89" s="5"/>
      <c r="T89" s="3"/>
      <c r="U89" s="3"/>
      <c r="V89" s="3"/>
    </row>
    <row r="90" spans="1:24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" t="s">
        <v>64</v>
      </c>
    </row>
  </sheetData>
  <mergeCells count="32">
    <mergeCell ref="M49:M50"/>
    <mergeCell ref="N49:N50"/>
    <mergeCell ref="A48:A50"/>
    <mergeCell ref="B48:B50"/>
    <mergeCell ref="D49:D50"/>
    <mergeCell ref="E49:E50"/>
    <mergeCell ref="F49:F50"/>
    <mergeCell ref="G49:G50"/>
    <mergeCell ref="I49:I50"/>
    <mergeCell ref="J49:K49"/>
    <mergeCell ref="C49:C50"/>
    <mergeCell ref="H49:H50"/>
    <mergeCell ref="M48:N48"/>
    <mergeCell ref="L49:L50"/>
    <mergeCell ref="C48:L48"/>
    <mergeCell ref="E1:N1"/>
    <mergeCell ref="C4:C5"/>
    <mergeCell ref="D4:D5"/>
    <mergeCell ref="E4:E5"/>
    <mergeCell ref="F4:F5"/>
    <mergeCell ref="G4:G5"/>
    <mergeCell ref="A3:A5"/>
    <mergeCell ref="B3:B5"/>
    <mergeCell ref="C3:K3"/>
    <mergeCell ref="L3:N3"/>
    <mergeCell ref="L4:L5"/>
    <mergeCell ref="M4:M5"/>
    <mergeCell ref="N4:N5"/>
    <mergeCell ref="H4:H5"/>
    <mergeCell ref="I4:I5"/>
    <mergeCell ref="J4:J5"/>
    <mergeCell ref="K4:K5"/>
  </mergeCells>
  <pageMargins left="0.51181102362204722" right="0.51181102362204722" top="0.78740157480314965" bottom="0.98425196850393704" header="0.31496062992125984" footer="0.31496062992125984"/>
  <pageSetup paperSize="9"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Resumo (2)</vt:lpstr>
      <vt:lpstr>Relatório</vt:lpstr>
      <vt:lpstr>'Resumo (2)'!Area_de_impressao</vt:lpstr>
      <vt:lpstr>Relatório!Titulos_de_impressao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L.G. Ferreira</dc:creator>
  <cp:lastModifiedBy>Edna L.G. Ferreira</cp:lastModifiedBy>
  <cp:lastPrinted>2016-06-29T20:01:12Z</cp:lastPrinted>
  <dcterms:created xsi:type="dcterms:W3CDTF">2016-01-08T13:50:30Z</dcterms:created>
  <dcterms:modified xsi:type="dcterms:W3CDTF">2016-06-29T20:02:43Z</dcterms:modified>
</cp:coreProperties>
</file>