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2\"/>
    </mc:Choice>
  </mc:AlternateContent>
  <bookViews>
    <workbookView xWindow="480" yWindow="660" windowWidth="19875" windowHeight="7410" tabRatio="422"/>
  </bookViews>
  <sheets>
    <sheet name="Folha 022022" sheetId="2" r:id="rId1"/>
  </sheets>
  <definedNames>
    <definedName name="_xlnm.Print_Area" localSheetId="0">'Folha 022022'!$A$1:$AA$47</definedName>
    <definedName name="Dias_úteis" localSheetId="0">'Folha 022022'!$D$2</definedName>
    <definedName name="_xlnm.Print_Titles" localSheetId="0">'Folha 022022'!$A:$B</definedName>
  </definedNames>
  <calcPr calcId="162913"/>
</workbook>
</file>

<file path=xl/calcChain.xml><?xml version="1.0" encoding="utf-8"?>
<calcChain xmlns="http://schemas.openxmlformats.org/spreadsheetml/2006/main">
  <c r="S17" i="2" l="1"/>
  <c r="S15" i="2"/>
  <c r="S11" i="2"/>
  <c r="S30" i="2"/>
  <c r="S26" i="2"/>
  <c r="S42" i="2"/>
  <c r="M42" i="2" l="1"/>
  <c r="G42" i="2"/>
  <c r="C42" i="2"/>
  <c r="M33" i="2"/>
  <c r="N26" i="2"/>
  <c r="M26" i="2"/>
  <c r="G26" i="2"/>
  <c r="N15" i="2"/>
  <c r="M15" i="2"/>
  <c r="I15" i="2"/>
  <c r="G15" i="2"/>
  <c r="N25" i="2"/>
  <c r="M25" i="2"/>
  <c r="I25" i="2"/>
  <c r="G25" i="2"/>
  <c r="N9" i="2"/>
  <c r="M9" i="2"/>
  <c r="M17" i="2"/>
  <c r="G17" i="2"/>
  <c r="M11" i="2"/>
  <c r="M30" i="2"/>
  <c r="G30" i="2"/>
  <c r="M20" i="2"/>
  <c r="G20" i="2"/>
  <c r="P38" i="2"/>
  <c r="P27" i="2"/>
  <c r="P23" i="2"/>
  <c r="P21" i="2"/>
  <c r="P18" i="2"/>
  <c r="P16" i="2"/>
  <c r="P11" i="2"/>
  <c r="P9" i="2"/>
  <c r="P6" i="2"/>
  <c r="F27" i="2"/>
  <c r="F26" i="2"/>
  <c r="C34" i="2"/>
  <c r="C31" i="2" l="1"/>
  <c r="L29" i="2"/>
  <c r="V22" i="2"/>
  <c r="L22" i="2"/>
  <c r="X22" i="2" l="1"/>
  <c r="V6" i="2"/>
  <c r="V7" i="2"/>
  <c r="V8" i="2"/>
  <c r="V9" i="2"/>
  <c r="V1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3" i="2"/>
  <c r="L24" i="2"/>
  <c r="L25" i="2"/>
  <c r="L26" i="2"/>
  <c r="L27" i="2"/>
  <c r="L28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X8" i="2" l="1"/>
  <c r="X9" i="2"/>
  <c r="X7" i="2"/>
  <c r="X10" i="2"/>
  <c r="X6" i="2"/>
  <c r="V24" i="2"/>
  <c r="V33" i="2"/>
  <c r="V23" i="2"/>
  <c r="V26" i="2"/>
  <c r="V44" i="2"/>
  <c r="V5" i="2"/>
  <c r="V11" i="2"/>
  <c r="X11" i="2" s="1"/>
  <c r="V12" i="2"/>
  <c r="V13" i="2"/>
  <c r="V14" i="2"/>
  <c r="V15" i="2"/>
  <c r="V16" i="2"/>
  <c r="V17" i="2"/>
  <c r="V18" i="2"/>
  <c r="V20" i="2"/>
  <c r="V21" i="2"/>
  <c r="V25" i="2"/>
  <c r="X25" i="2" s="1"/>
  <c r="V27" i="2"/>
  <c r="V28" i="2"/>
  <c r="X28" i="2" s="1"/>
  <c r="V30" i="2"/>
  <c r="X30" i="2" s="1"/>
  <c r="V31" i="2"/>
  <c r="V32" i="2"/>
  <c r="X32" i="2" s="1"/>
  <c r="V34" i="2"/>
  <c r="V35" i="2"/>
  <c r="V36" i="2"/>
  <c r="V37" i="2"/>
  <c r="V38" i="2"/>
  <c r="X38" i="2" s="1"/>
  <c r="V39" i="2"/>
  <c r="V40" i="2"/>
  <c r="X40" i="2" s="1"/>
  <c r="V41" i="2"/>
  <c r="X41" i="2" s="1"/>
  <c r="V42" i="2"/>
  <c r="X42" i="2" s="1"/>
  <c r="V43" i="2"/>
  <c r="X43" i="2" s="1"/>
  <c r="V4" i="2"/>
  <c r="X44" i="2"/>
  <c r="L4" i="2"/>
  <c r="D45" i="2"/>
  <c r="E45" i="2"/>
  <c r="F45" i="2"/>
  <c r="H45" i="2"/>
  <c r="J45" i="2"/>
  <c r="K45" i="2"/>
  <c r="M45" i="2"/>
  <c r="O45" i="2"/>
  <c r="P45" i="2"/>
  <c r="Q45" i="2"/>
  <c r="R45" i="2"/>
  <c r="T45" i="2"/>
  <c r="U45" i="2"/>
  <c r="W45" i="2"/>
  <c r="Z45" i="2"/>
  <c r="AA45" i="2"/>
  <c r="C45" i="2"/>
  <c r="X36" i="2" l="1"/>
  <c r="X17" i="2"/>
  <c r="X4" i="2"/>
  <c r="X35" i="2"/>
  <c r="X21" i="2"/>
  <c r="X16" i="2"/>
  <c r="X12" i="2"/>
  <c r="X31" i="2"/>
  <c r="X27" i="2"/>
  <c r="X23" i="2"/>
  <c r="X34" i="2"/>
  <c r="X20" i="2"/>
  <c r="X15" i="2"/>
  <c r="X13" i="2"/>
  <c r="X18" i="2"/>
  <c r="X14" i="2"/>
  <c r="X5" i="2"/>
  <c r="X33" i="2"/>
  <c r="X39" i="2"/>
  <c r="X24" i="2"/>
  <c r="X37" i="2"/>
  <c r="Y45" i="2"/>
  <c r="N45" i="2"/>
  <c r="X26" i="2"/>
  <c r="I45" i="2"/>
  <c r="G45" i="2"/>
  <c r="L45" i="2"/>
  <c r="S45" i="2" l="1"/>
  <c r="V19" i="2"/>
  <c r="V45" i="2" s="1"/>
  <c r="X19" i="2" l="1"/>
  <c r="X45" i="2" s="1"/>
</calcChain>
</file>

<file path=xl/sharedStrings.xml><?xml version="1.0" encoding="utf-8"?>
<sst xmlns="http://schemas.openxmlformats.org/spreadsheetml/2006/main" count="114" uniqueCount="113">
  <si>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</si>
  <si>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</si>
  <si>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</si>
  <si>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</si>
  <si>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</si>
  <si>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</si>
  <si>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</si>
  <si>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</si>
  <si>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</si>
  <si>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</si>
  <si>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</si>
  <si>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</si>
  <si>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</si>
  <si>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</si>
  <si>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</si>
  <si>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</si>
  <si>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</si>
  <si>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</si>
  <si>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</si>
  <si>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</si>
  <si>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</si>
  <si>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</si>
  <si>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</si>
  <si>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</si>
  <si>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</si>
  <si>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</si>
  <si>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</si>
  <si>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</si>
  <si>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</si>
  <si>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</si>
  <si>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</si>
  <si>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</si>
  <si>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</si>
  <si>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Afonso Arlindo Costa</t>
  </si>
  <si>
    <t>Estagiário GERTEC</t>
  </si>
  <si>
    <t>Alexandre Camilo Vieira</t>
  </si>
  <si>
    <t>Estagiário ASSJUR</t>
  </si>
  <si>
    <t>Alexandre Junckes Jacques</t>
  </si>
  <si>
    <t>Analista Administ./Finan. XIV</t>
  </si>
  <si>
    <t>Ana Luiza Caldeira Meira</t>
  </si>
  <si>
    <t>Arquiteto e Urbanista</t>
  </si>
  <si>
    <t>Andrea Beatriz Fritz Bueno</t>
  </si>
  <si>
    <t>Assistente Técnico V</t>
  </si>
  <si>
    <t>Bruna Porto Martins</t>
  </si>
  <si>
    <t>Técnica em Secretariado XII</t>
  </si>
  <si>
    <t>Carmen Eugenia Alvarez Patron*</t>
  </si>
  <si>
    <t>Arquiteta Fiscal IX</t>
  </si>
  <si>
    <t>Cicero Hipólito da Silva Junior</t>
  </si>
  <si>
    <t>Advogado IV</t>
  </si>
  <si>
    <t>Felipe Wagner da Silva</t>
  </si>
  <si>
    <t>Assistente Administrativo XIII</t>
  </si>
  <si>
    <t>Fernando Augusto Yudyro Hayashi</t>
  </si>
  <si>
    <t>Arquiteto e Urbanista VII</t>
  </si>
  <si>
    <t>Fernando de Oliveira Volkmer</t>
  </si>
  <si>
    <t>Assistente Administrativo VI</t>
  </si>
  <si>
    <t>Filipe Lima Rockenbach</t>
  </si>
  <si>
    <t>Gerente Administrativo e Financeiro</t>
  </si>
  <si>
    <t>Franciani Rosalia Rigoni</t>
  </si>
  <si>
    <t>Analista Técnica X</t>
  </si>
  <si>
    <t>Helen Germann Patricio</t>
  </si>
  <si>
    <t>Analista Administ./Finan. IX</t>
  </si>
  <si>
    <t>Isabel Leal Marcon Leonetti</t>
  </si>
  <si>
    <t>Assessora Jurídica</t>
  </si>
  <si>
    <t>Isabela Souza de Borba</t>
  </si>
  <si>
    <t>Advogada VIII</t>
  </si>
  <si>
    <t>Isabella Pereira de Sousa</t>
  </si>
  <si>
    <t>Assistente Administrativo IX</t>
  </si>
  <si>
    <t>Jaime Teixeira Chaves</t>
  </si>
  <si>
    <t>Gerente Geral</t>
  </si>
  <si>
    <t>Juliana Donato Tacini</t>
  </si>
  <si>
    <t>Assistente Administrativa I</t>
  </si>
  <si>
    <t>Julianna Luiz Steffens</t>
  </si>
  <si>
    <t>Leonardo Vistuba Kawa</t>
  </si>
  <si>
    <t>Gerente de Fiscalização</t>
  </si>
  <si>
    <t>Leticia Hasckel Gewehr</t>
  </si>
  <si>
    <t>Analista de Compras, Contratos e Licitações X</t>
  </si>
  <si>
    <t>Lilian Laudina Caovilla</t>
  </si>
  <si>
    <t>Arquiteto Fiscal VIII</t>
  </si>
  <si>
    <t>Luiza Mecabo</t>
  </si>
  <si>
    <t>Assistente Administrativa VIII</t>
  </si>
  <si>
    <t>Marina Lemos Lameiras</t>
  </si>
  <si>
    <t>Gerente Técnica</t>
  </si>
  <si>
    <t>Mayara Regina de Souza</t>
  </si>
  <si>
    <t>Arquiteta Fiscal VIII</t>
  </si>
  <si>
    <t>Melina Valença Marcondes</t>
  </si>
  <si>
    <t>Analista Técnica VIII</t>
  </si>
  <si>
    <t>Nayana Maria de Oliveira</t>
  </si>
  <si>
    <t>Assistente Técnica VIII</t>
  </si>
  <si>
    <t>Olavo Coelho Arantes</t>
  </si>
  <si>
    <t>Analista Administrativo Financeiro II</t>
  </si>
  <si>
    <t>Pery Roberto Segala Medeiros</t>
  </si>
  <si>
    <t>Assessor Especial Presidência</t>
  </si>
  <si>
    <t>Rodrigo David Barros Silva</t>
  </si>
  <si>
    <t>Assistente Técnico VII</t>
  </si>
  <si>
    <t>Tatiana Moreira Feres de Melo</t>
  </si>
  <si>
    <t>Técnico em Secretariado XVI</t>
  </si>
  <si>
    <t>Thiago Pereira Martins</t>
  </si>
  <si>
    <t>Arquiteto Fiscal VI</t>
  </si>
  <si>
    <t>Thiago Vinicius Pedroso</t>
  </si>
  <si>
    <t>Estagiário GERAF</t>
  </si>
  <si>
    <t>Veraluz Rosa da Silva Oliveira</t>
  </si>
  <si>
    <t>Estagiária GERFISC</t>
  </si>
  <si>
    <t>Vinicius Bastos</t>
  </si>
  <si>
    <t>Assistente Administrativo I</t>
  </si>
  <si>
    <t>Wilson Molin Junior</t>
  </si>
  <si>
    <t>Coordenador de TI</t>
  </si>
  <si>
    <t>Yve Sarkis da Costa</t>
  </si>
  <si>
    <t>Assistente Administrativo XI</t>
  </si>
  <si>
    <t>João Vicente Scarpin</t>
  </si>
  <si>
    <t>Secretário dos Órgãos Colegiados</t>
  </si>
  <si>
    <t>Maria Célia Fonseca</t>
  </si>
  <si>
    <t>Coordenadora de Tecnologia e Sistemas da Informação</t>
  </si>
  <si>
    <t>Publicado em 17/05/2022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</si>
</sst>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tabSelected="1" zoomScaleNormal="100" zoomScaleSheetLayoutView="100" workbookViewId="0">
      <pane xSplit="1" ySplit="3" topLeftCell="C25" activePane="bottomRight" state="frozen"/>
      <selection pane="topRight" activeCell="B1" sqref="B1"/>
      <selection pane="bottomLeft" activeCell="A4" sqref="A4"/>
      <selection pane="bottomRight" activeCell="F28" sqref="F28"/>
    </sheetView>
  </sheetViews>
  <sheetFormatPr defaultColWidth="11.28515625" defaultRowHeight="11.25" x14ac:dyDescent="0.25"/>
  <cols>
    <col min="1" max="1" width="26.28515625" style="1" customWidth="1"/>
    <col min="2" max="2" width="33.85546875" style="28" hidden="1" customWidth="1"/>
    <col min="3" max="3" width="9.85546875" style="2" bestFit="1" customWidth="1"/>
    <col min="4" max="4" width="10.7109375" style="2" customWidth="1"/>
    <col min="5" max="5" width="11.140625" style="2" customWidth="1"/>
    <col min="6" max="6" width="8.85546875" style="2" bestFit="1" customWidth="1"/>
    <col min="7" max="7" width="11.5703125" style="2" customWidth="1"/>
    <col min="8" max="8" width="10.5703125" style="2" bestFit="1" customWidth="1"/>
    <col min="9" max="9" width="9.7109375" style="2" bestFit="1" customWidth="1"/>
    <col min="10" max="10" width="9" style="8" bestFit="1" customWidth="1"/>
    <col min="11" max="11" width="11.7109375" style="8" bestFit="1" customWidth="1"/>
    <col min="12" max="12" width="11.7109375" style="2" customWidth="1"/>
    <col min="13" max="13" width="9" style="3" bestFit="1" customWidth="1"/>
    <col min="14" max="14" width="9" style="2" bestFit="1" customWidth="1"/>
    <col min="15" max="15" width="8.5703125" style="2" bestFit="1" customWidth="1"/>
    <col min="16" max="16" width="8.42578125" style="3" bestFit="1" customWidth="1"/>
    <col min="17" max="17" width="8.140625" style="3" bestFit="1" customWidth="1"/>
    <col min="18" max="18" width="11.28515625" style="13" hidden="1" customWidth="1"/>
    <col min="19" max="19" width="12" style="2" bestFit="1" customWidth="1"/>
    <col min="20" max="20" width="7.28515625" style="13" customWidth="1"/>
    <col min="21" max="21" width="8.140625" style="13" customWidth="1"/>
    <col min="22" max="22" width="9.7109375" style="1" bestFit="1" customWidth="1"/>
    <col min="23" max="23" width="11.7109375" style="1" customWidth="1"/>
    <col min="24" max="24" width="12.85546875" style="1" bestFit="1" customWidth="1"/>
    <col min="25" max="25" width="9" style="1" bestFit="1" customWidth="1"/>
    <col min="26" max="26" width="8.140625" style="1" bestFit="1" customWidth="1"/>
    <col min="27" max="27" width="9" style="4" bestFit="1" customWidth="1"/>
    <col min="28" max="16384" width="11.28515625" style="1"/>
  </cols>
  <sheetData>
    <row r="1" spans="1:27" s="9" customFormat="1" ht="19.5" customHeight="1" x14ac:dyDescent="0.25">
      <c r="A1" s="41" t="s">
        <v>0</v>
      </c>
      <c r="B1" s="40" t="s">
        <v>1</v>
      </c>
      <c r="C1" s="35" t="s">
        <v>2</v>
      </c>
      <c r="D1" s="36"/>
      <c r="E1" s="36"/>
      <c r="F1" s="36"/>
      <c r="G1" s="36"/>
      <c r="H1" s="36"/>
      <c r="I1" s="36"/>
      <c r="J1" s="36"/>
      <c r="K1" s="36"/>
      <c r="L1" s="36"/>
      <c r="M1" s="35" t="s">
        <v>3</v>
      </c>
      <c r="N1" s="36"/>
      <c r="O1" s="36"/>
      <c r="P1" s="36"/>
      <c r="Q1" s="36"/>
      <c r="R1" s="36"/>
      <c r="S1" s="36"/>
      <c r="T1" s="36"/>
      <c r="U1" s="36"/>
      <c r="V1" s="37"/>
      <c r="W1" s="35" t="s">
        <v>4</v>
      </c>
      <c r="X1" s="37"/>
      <c r="Y1" s="34" t="s">
        <v>6</v>
      </c>
      <c r="Z1" s="34"/>
      <c r="AA1" s="34"/>
    </row>
    <row r="2" spans="1:27" s="9" customFormat="1" ht="21" customHeight="1" x14ac:dyDescent="0.25">
      <c r="A2" s="41"/>
      <c r="B2" s="40"/>
      <c r="C2" s="29" t="s">
        <v>7</v>
      </c>
      <c r="D2" s="29" t="s">
        <v>31</v>
      </c>
      <c r="E2" s="29" t="s">
        <v>29</v>
      </c>
      <c r="F2" s="29" t="s">
        <v>8</v>
      </c>
      <c r="G2" s="29" t="s">
        <v>10</v>
      </c>
      <c r="H2" s="29" t="s">
        <v>9</v>
      </c>
      <c r="I2" s="29" t="s">
        <v>11</v>
      </c>
      <c r="J2" s="29" t="s">
        <v>12</v>
      </c>
      <c r="K2" s="29" t="s">
        <v>13</v>
      </c>
      <c r="L2" s="29" t="s">
        <v>28</v>
      </c>
      <c r="M2" s="31" t="s">
        <v>14</v>
      </c>
      <c r="N2" s="31" t="s">
        <v>15</v>
      </c>
      <c r="O2" s="31" t="s">
        <v>16</v>
      </c>
      <c r="P2" s="31" t="s">
        <v>32</v>
      </c>
      <c r="Q2" s="31" t="s">
        <v>17</v>
      </c>
      <c r="R2" s="31" t="s">
        <v>18</v>
      </c>
      <c r="S2" s="31" t="s">
        <v>19</v>
      </c>
      <c r="T2" s="38" t="s">
        <v>5</v>
      </c>
      <c r="U2" s="39"/>
      <c r="V2" s="31" t="s">
        <v>22</v>
      </c>
      <c r="W2" s="29" t="s">
        <v>23</v>
      </c>
      <c r="X2" s="29" t="s">
        <v>24</v>
      </c>
      <c r="Y2" s="32" t="s">
        <v>25</v>
      </c>
      <c r="Z2" s="29" t="s">
        <v>26</v>
      </c>
      <c r="AA2" s="31" t="s">
        <v>27</v>
      </c>
    </row>
    <row r="3" spans="1:27" s="9" customFormat="1" ht="36" x14ac:dyDescent="0.25">
      <c r="A3" s="41"/>
      <c r="B3" s="4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  <c r="Q3" s="31"/>
      <c r="R3" s="31"/>
      <c r="S3" s="31"/>
      <c r="T3" s="16" t="s">
        <v>20</v>
      </c>
      <c r="U3" s="16" t="s">
        <v>21</v>
      </c>
      <c r="V3" s="31"/>
      <c r="W3" s="30"/>
      <c r="X3" s="30"/>
      <c r="Y3" s="33"/>
      <c r="Z3" s="30"/>
      <c r="AA3" s="31"/>
    </row>
    <row r="4" spans="1:27" s="10" customFormat="1" x14ac:dyDescent="0.25">
      <c r="A4" s="17" t="s">
        <v>33</v>
      </c>
      <c r="B4" s="25" t="s">
        <v>34</v>
      </c>
      <c r="C4" s="5">
        <v>939.8</v>
      </c>
      <c r="D4" s="5"/>
      <c r="E4" s="5"/>
      <c r="F4" s="5"/>
      <c r="G4" s="5"/>
      <c r="H4" s="5"/>
      <c r="I4" s="5"/>
      <c r="J4" s="5"/>
      <c r="K4" s="5">
        <v>85.84</v>
      </c>
      <c r="L4" s="6">
        <f>SUM(C4:K4)</f>
        <v>1025.6399999999999</v>
      </c>
      <c r="M4" s="5"/>
      <c r="N4" s="5"/>
      <c r="O4" s="5"/>
      <c r="P4" s="5"/>
      <c r="Q4" s="5"/>
      <c r="R4" s="5"/>
      <c r="S4" s="5"/>
      <c r="T4" s="5"/>
      <c r="U4" s="5"/>
      <c r="V4" s="6">
        <f>SUM(M4:U4)</f>
        <v>0</v>
      </c>
      <c r="W4" s="5">
        <v>0</v>
      </c>
      <c r="X4" s="6">
        <f>L4-V4</f>
        <v>1025.6399999999999</v>
      </c>
      <c r="Y4" s="5">
        <v>0</v>
      </c>
      <c r="Z4" s="19"/>
      <c r="AA4" s="5"/>
    </row>
    <row r="5" spans="1:27" x14ac:dyDescent="0.25">
      <c r="A5" s="17" t="s">
        <v>35</v>
      </c>
      <c r="B5" s="25" t="s">
        <v>36</v>
      </c>
      <c r="C5" s="5">
        <v>939.8</v>
      </c>
      <c r="D5" s="5"/>
      <c r="E5" s="5"/>
      <c r="F5" s="5"/>
      <c r="G5" s="5"/>
      <c r="H5" s="5"/>
      <c r="I5" s="5"/>
      <c r="J5" s="5"/>
      <c r="K5" s="5">
        <v>85.84</v>
      </c>
      <c r="L5" s="6">
        <f t="shared" ref="L5:L44" si="0">SUM(C5:K5)</f>
        <v>1025.6399999999999</v>
      </c>
      <c r="M5" s="5"/>
      <c r="N5" s="5"/>
      <c r="O5" s="5"/>
      <c r="P5" s="5"/>
      <c r="Q5" s="5"/>
      <c r="R5" s="5"/>
      <c r="S5" s="5"/>
      <c r="T5" s="5"/>
      <c r="U5" s="5"/>
      <c r="V5" s="6">
        <f t="shared" ref="V5:V44" si="1">SUM(M5:U5)</f>
        <v>0</v>
      </c>
      <c r="W5" s="5">
        <v>0</v>
      </c>
      <c r="X5" s="6">
        <f t="shared" ref="X5:X44" si="2">L5-V5</f>
        <v>1025.6399999999999</v>
      </c>
      <c r="Y5" s="5">
        <v>0</v>
      </c>
      <c r="Z5" s="19"/>
      <c r="AA5" s="5"/>
    </row>
    <row r="6" spans="1:27" x14ac:dyDescent="0.25">
      <c r="A6" s="17" t="s">
        <v>37</v>
      </c>
      <c r="B6" s="25" t="s">
        <v>38</v>
      </c>
      <c r="C6" s="5">
        <v>7371.18</v>
      </c>
      <c r="D6" s="5"/>
      <c r="E6" s="5"/>
      <c r="F6" s="5"/>
      <c r="G6" s="5"/>
      <c r="H6" s="5"/>
      <c r="I6" s="5"/>
      <c r="J6" s="5"/>
      <c r="K6" s="5"/>
      <c r="L6" s="6">
        <f t="shared" si="0"/>
        <v>7371.18</v>
      </c>
      <c r="M6" s="5">
        <v>828.38</v>
      </c>
      <c r="N6" s="5">
        <v>877.77</v>
      </c>
      <c r="O6" s="5"/>
      <c r="P6" s="5">
        <f>283.69+99.06</f>
        <v>382.75</v>
      </c>
      <c r="Q6" s="5"/>
      <c r="R6" s="5"/>
      <c r="S6" s="5"/>
      <c r="T6" s="5"/>
      <c r="U6" s="5">
        <v>44.27</v>
      </c>
      <c r="V6" s="6">
        <f t="shared" si="1"/>
        <v>2133.17</v>
      </c>
      <c r="W6" s="5">
        <v>0</v>
      </c>
      <c r="X6" s="6">
        <f t="shared" si="2"/>
        <v>5238.01</v>
      </c>
      <c r="Y6" s="5">
        <v>589.69439999999997</v>
      </c>
      <c r="Z6" s="19">
        <v>166.44</v>
      </c>
      <c r="AA6" s="5">
        <v>912.37</v>
      </c>
    </row>
    <row r="7" spans="1:27" x14ac:dyDescent="0.25">
      <c r="A7" s="18" t="s">
        <v>39</v>
      </c>
      <c r="B7" s="26" t="s">
        <v>40</v>
      </c>
      <c r="C7" s="5">
        <v>9440.9699999999993</v>
      </c>
      <c r="D7" s="5"/>
      <c r="E7" s="5"/>
      <c r="F7" s="5"/>
      <c r="G7" s="5"/>
      <c r="H7" s="5"/>
      <c r="I7" s="5"/>
      <c r="J7" s="5"/>
      <c r="K7" s="5"/>
      <c r="L7" s="6">
        <f t="shared" si="0"/>
        <v>9440.9699999999993</v>
      </c>
      <c r="M7" s="5">
        <v>828.38</v>
      </c>
      <c r="N7" s="5">
        <v>1499.1</v>
      </c>
      <c r="O7" s="5"/>
      <c r="P7" s="5">
        <v>158.84</v>
      </c>
      <c r="Q7" s="5"/>
      <c r="R7" s="5"/>
      <c r="S7" s="5"/>
      <c r="T7" s="5"/>
      <c r="U7" s="5">
        <v>44.27</v>
      </c>
      <c r="V7" s="6">
        <f t="shared" si="1"/>
        <v>2530.59</v>
      </c>
      <c r="W7" s="5">
        <v>0</v>
      </c>
      <c r="X7" s="6">
        <f t="shared" si="2"/>
        <v>6910.3799999999992</v>
      </c>
      <c r="Y7" s="5">
        <v>755.27760000000001</v>
      </c>
      <c r="Z7" s="19"/>
      <c r="AA7" s="5">
        <v>912.37</v>
      </c>
    </row>
    <row r="8" spans="1:27" x14ac:dyDescent="0.25">
      <c r="A8" s="17" t="s">
        <v>41</v>
      </c>
      <c r="B8" s="25" t="s">
        <v>42</v>
      </c>
      <c r="C8" s="5">
        <v>3392.42</v>
      </c>
      <c r="D8" s="5"/>
      <c r="E8" s="5"/>
      <c r="F8" s="5"/>
      <c r="G8" s="5"/>
      <c r="H8" s="5"/>
      <c r="I8" s="5"/>
      <c r="J8" s="5"/>
      <c r="K8" s="5"/>
      <c r="L8" s="6">
        <f t="shared" si="0"/>
        <v>3392.42</v>
      </c>
      <c r="M8" s="5">
        <v>316.08</v>
      </c>
      <c r="N8" s="5">
        <v>106.65</v>
      </c>
      <c r="O8" s="5"/>
      <c r="P8" s="5">
        <v>22.48</v>
      </c>
      <c r="Q8" s="5"/>
      <c r="R8" s="5"/>
      <c r="S8" s="5"/>
      <c r="T8" s="5">
        <v>33.92</v>
      </c>
      <c r="U8" s="5">
        <v>44.27</v>
      </c>
      <c r="V8" s="6">
        <f t="shared" si="1"/>
        <v>523.40000000000009</v>
      </c>
      <c r="W8" s="5">
        <v>0</v>
      </c>
      <c r="X8" s="6">
        <f t="shared" si="2"/>
        <v>2869.02</v>
      </c>
      <c r="Y8" s="5">
        <v>271.39359999999999</v>
      </c>
      <c r="Z8" s="19">
        <v>166.44</v>
      </c>
      <c r="AA8" s="5">
        <v>912.37</v>
      </c>
    </row>
    <row r="9" spans="1:27" x14ac:dyDescent="0.25">
      <c r="A9" s="17" t="s">
        <v>43</v>
      </c>
      <c r="B9" s="25" t="s">
        <v>44</v>
      </c>
      <c r="C9" s="5">
        <v>2961.83</v>
      </c>
      <c r="D9" s="5"/>
      <c r="E9" s="5"/>
      <c r="F9" s="5"/>
      <c r="G9" s="5">
        <v>2632.73</v>
      </c>
      <c r="H9" s="5"/>
      <c r="I9" s="5"/>
      <c r="J9" s="5"/>
      <c r="K9" s="5"/>
      <c r="L9" s="6">
        <f t="shared" si="0"/>
        <v>5594.5599999999995</v>
      </c>
      <c r="M9" s="5">
        <f>224.92+394.49</f>
        <v>619.41</v>
      </c>
      <c r="N9" s="5">
        <f>23.57+35.53</f>
        <v>59.1</v>
      </c>
      <c r="O9" s="5"/>
      <c r="P9" s="5">
        <f>672.84+99.06+396.17</f>
        <v>1168.0700000000002</v>
      </c>
      <c r="Q9" s="5"/>
      <c r="R9" s="5"/>
      <c r="S9" s="5">
        <v>2384.2399999999998</v>
      </c>
      <c r="T9" s="5">
        <v>49.36</v>
      </c>
      <c r="U9" s="5">
        <v>44.27</v>
      </c>
      <c r="V9" s="6">
        <f t="shared" si="1"/>
        <v>4324.45</v>
      </c>
      <c r="W9" s="5">
        <v>0</v>
      </c>
      <c r="X9" s="6">
        <f t="shared" si="2"/>
        <v>1270.1099999999997</v>
      </c>
      <c r="Y9" s="5">
        <v>447.56479999999999</v>
      </c>
      <c r="Z9" s="19">
        <v>166.44</v>
      </c>
      <c r="AA9" s="5">
        <v>912.37</v>
      </c>
    </row>
    <row r="10" spans="1:27" x14ac:dyDescent="0.25">
      <c r="A10" s="17" t="s">
        <v>45</v>
      </c>
      <c r="B10" s="25" t="s">
        <v>46</v>
      </c>
      <c r="C10" s="5"/>
      <c r="D10" s="5"/>
      <c r="E10" s="5"/>
      <c r="F10" s="5"/>
      <c r="G10" s="5"/>
      <c r="H10" s="5"/>
      <c r="I10" s="5"/>
      <c r="J10" s="5"/>
      <c r="K10" s="5">
        <v>205.52</v>
      </c>
      <c r="L10" s="6">
        <f t="shared" si="0"/>
        <v>205.52</v>
      </c>
      <c r="M10" s="5"/>
      <c r="N10" s="5"/>
      <c r="O10" s="5"/>
      <c r="P10" s="5">
        <v>161.25</v>
      </c>
      <c r="Q10" s="5"/>
      <c r="R10" s="5"/>
      <c r="S10" s="5"/>
      <c r="T10" s="5"/>
      <c r="U10" s="5">
        <v>44.27</v>
      </c>
      <c r="V10" s="6">
        <f t="shared" si="1"/>
        <v>205.52</v>
      </c>
      <c r="W10" s="5">
        <v>0</v>
      </c>
      <c r="X10" s="6">
        <f t="shared" si="2"/>
        <v>0</v>
      </c>
      <c r="Y10" s="5">
        <v>0</v>
      </c>
      <c r="Z10" s="19">
        <v>0</v>
      </c>
      <c r="AA10" s="5">
        <v>912.37</v>
      </c>
    </row>
    <row r="11" spans="1:27" ht="11.25" customHeight="1" x14ac:dyDescent="0.25">
      <c r="A11" s="17" t="s">
        <v>47</v>
      </c>
      <c r="B11" s="25" t="s">
        <v>48</v>
      </c>
      <c r="C11" s="5">
        <v>7422.56</v>
      </c>
      <c r="D11" s="5"/>
      <c r="E11" s="5"/>
      <c r="F11" s="5"/>
      <c r="G11" s="5">
        <v>1548.8340000000001</v>
      </c>
      <c r="H11" s="5"/>
      <c r="I11" s="5"/>
      <c r="J11" s="5"/>
      <c r="K11" s="5">
        <v>391.24</v>
      </c>
      <c r="L11" s="6">
        <f t="shared" si="0"/>
        <v>9362.634</v>
      </c>
      <c r="M11" s="5">
        <f>122.89+705.49</f>
        <v>828.38</v>
      </c>
      <c r="N11" s="5">
        <v>925.7</v>
      </c>
      <c r="O11" s="5"/>
      <c r="P11" s="5">
        <f>59.43+99.06</f>
        <v>158.49</v>
      </c>
      <c r="Q11" s="5"/>
      <c r="R11" s="5"/>
      <c r="S11" s="5">
        <f>7353.23-5927.29</f>
        <v>1425.9399999999996</v>
      </c>
      <c r="T11" s="5">
        <v>52.56</v>
      </c>
      <c r="U11" s="5">
        <v>44.27</v>
      </c>
      <c r="V11" s="6">
        <f t="shared" si="1"/>
        <v>3435.3399999999992</v>
      </c>
      <c r="W11" s="5">
        <v>0</v>
      </c>
      <c r="X11" s="6">
        <f t="shared" si="2"/>
        <v>5927.2940000000008</v>
      </c>
      <c r="Y11" s="5">
        <v>717.70719999999994</v>
      </c>
      <c r="Z11" s="19">
        <v>0</v>
      </c>
      <c r="AA11" s="5">
        <v>912.37</v>
      </c>
    </row>
    <row r="12" spans="1:27" ht="11.25" customHeight="1" x14ac:dyDescent="0.25">
      <c r="A12" s="23" t="s">
        <v>49</v>
      </c>
      <c r="B12" s="25" t="s">
        <v>50</v>
      </c>
      <c r="C12" s="5">
        <v>3974.76</v>
      </c>
      <c r="D12" s="5">
        <v>1192.43</v>
      </c>
      <c r="E12" s="5"/>
      <c r="F12" s="5"/>
      <c r="G12" s="5"/>
      <c r="H12" s="5"/>
      <c r="I12" s="5"/>
      <c r="J12" s="5"/>
      <c r="K12" s="5"/>
      <c r="L12" s="6">
        <f t="shared" si="0"/>
        <v>5167.1900000000005</v>
      </c>
      <c r="M12" s="5">
        <v>559.58000000000004</v>
      </c>
      <c r="N12" s="5">
        <v>400.58</v>
      </c>
      <c r="O12" s="5"/>
      <c r="P12" s="5">
        <v>33.68</v>
      </c>
      <c r="Q12" s="5"/>
      <c r="R12" s="5"/>
      <c r="S12" s="5"/>
      <c r="T12" s="5">
        <v>39.75</v>
      </c>
      <c r="U12" s="5">
        <v>44.27</v>
      </c>
      <c r="V12" s="6">
        <f t="shared" si="1"/>
        <v>1077.8600000000001</v>
      </c>
      <c r="W12" s="5">
        <v>0</v>
      </c>
      <c r="X12" s="6">
        <f t="shared" si="2"/>
        <v>4089.3300000000004</v>
      </c>
      <c r="Y12" s="5">
        <v>413.37520000000001</v>
      </c>
      <c r="Z12" s="19">
        <v>166.44</v>
      </c>
      <c r="AA12" s="5">
        <v>912.37</v>
      </c>
    </row>
    <row r="13" spans="1:27" s="4" customFormat="1" x14ac:dyDescent="0.25">
      <c r="A13" s="18" t="s">
        <v>51</v>
      </c>
      <c r="B13" s="26" t="s">
        <v>52</v>
      </c>
      <c r="C13" s="22">
        <v>10632.07</v>
      </c>
      <c r="D13" s="5"/>
      <c r="E13" s="5"/>
      <c r="F13" s="5"/>
      <c r="G13" s="5"/>
      <c r="H13" s="5"/>
      <c r="I13" s="5"/>
      <c r="J13" s="5"/>
      <c r="K13" s="5"/>
      <c r="L13" s="6">
        <f t="shared" si="0"/>
        <v>10632.07</v>
      </c>
      <c r="M13" s="5">
        <v>828.38</v>
      </c>
      <c r="N13" s="5">
        <v>1826.65</v>
      </c>
      <c r="O13" s="5"/>
      <c r="P13" s="5">
        <v>96.43</v>
      </c>
      <c r="Q13" s="5"/>
      <c r="R13" s="5"/>
      <c r="S13" s="5"/>
      <c r="T13" s="5"/>
      <c r="U13" s="5">
        <v>44.27</v>
      </c>
      <c r="V13" s="6">
        <f t="shared" si="1"/>
        <v>2795.73</v>
      </c>
      <c r="W13" s="5">
        <v>0</v>
      </c>
      <c r="X13" s="6">
        <f t="shared" si="2"/>
        <v>7836.34</v>
      </c>
      <c r="Y13" s="5">
        <v>850.56560000000002</v>
      </c>
      <c r="Z13" s="19">
        <v>0</v>
      </c>
      <c r="AA13" s="5">
        <v>912.37</v>
      </c>
    </row>
    <row r="14" spans="1:27" s="10" customFormat="1" x14ac:dyDescent="0.25">
      <c r="A14" s="18" t="s">
        <v>53</v>
      </c>
      <c r="B14" s="25" t="s">
        <v>54</v>
      </c>
      <c r="C14" s="5">
        <v>3460.27</v>
      </c>
      <c r="D14" s="5">
        <v>1038.08</v>
      </c>
      <c r="E14" s="5"/>
      <c r="F14" s="5"/>
      <c r="G14" s="5"/>
      <c r="H14" s="5"/>
      <c r="I14" s="5"/>
      <c r="J14" s="5"/>
      <c r="K14" s="5"/>
      <c r="L14" s="6">
        <f t="shared" si="0"/>
        <v>4498.3500000000004</v>
      </c>
      <c r="M14" s="5">
        <v>465.94</v>
      </c>
      <c r="N14" s="5">
        <v>271.16000000000003</v>
      </c>
      <c r="O14" s="5"/>
      <c r="P14" s="5">
        <v>80.62</v>
      </c>
      <c r="Q14" s="5"/>
      <c r="R14" s="5"/>
      <c r="S14" s="5"/>
      <c r="T14" s="5">
        <v>34.6</v>
      </c>
      <c r="U14" s="5">
        <v>44.27</v>
      </c>
      <c r="V14" s="6">
        <f t="shared" si="1"/>
        <v>896.59</v>
      </c>
      <c r="W14" s="5">
        <v>0</v>
      </c>
      <c r="X14" s="6">
        <f t="shared" si="2"/>
        <v>3601.76</v>
      </c>
      <c r="Y14" s="5">
        <v>359.86799999999999</v>
      </c>
      <c r="Z14" s="19">
        <v>166.44</v>
      </c>
      <c r="AA14" s="5">
        <v>912.37</v>
      </c>
    </row>
    <row r="15" spans="1:27" s="10" customFormat="1" x14ac:dyDescent="0.25">
      <c r="A15" s="17" t="s">
        <v>55</v>
      </c>
      <c r="B15" s="25" t="s">
        <v>56</v>
      </c>
      <c r="C15" s="5">
        <v>5612.02</v>
      </c>
      <c r="D15" s="5"/>
      <c r="E15" s="5"/>
      <c r="F15" s="5"/>
      <c r="G15" s="5">
        <f>(8633.88+2877.96)*15/20</f>
        <v>8633.880000000001</v>
      </c>
      <c r="H15" s="5"/>
      <c r="I15" s="5">
        <f>4316.94+1438.98</f>
        <v>5755.92</v>
      </c>
      <c r="J15" s="5"/>
      <c r="K15" s="5"/>
      <c r="L15" s="6">
        <f t="shared" si="0"/>
        <v>20001.82</v>
      </c>
      <c r="M15" s="5">
        <f>751.97+76.41</f>
        <v>828.38</v>
      </c>
      <c r="N15" s="5">
        <f>2017.35+652.93</f>
        <v>2670.2799999999997</v>
      </c>
      <c r="O15" s="5"/>
      <c r="P15" s="5">
        <v>79.23</v>
      </c>
      <c r="Q15" s="5"/>
      <c r="R15" s="5"/>
      <c r="S15" s="5">
        <f>16379.66-4759.18</f>
        <v>11620.48</v>
      </c>
      <c r="T15" s="5"/>
      <c r="U15" s="5">
        <v>44.27</v>
      </c>
      <c r="V15" s="6">
        <f t="shared" si="1"/>
        <v>15242.64</v>
      </c>
      <c r="W15" s="5">
        <v>0</v>
      </c>
      <c r="X15" s="6">
        <f t="shared" si="2"/>
        <v>4759.18</v>
      </c>
      <c r="Y15" s="5">
        <v>1139.6716000000001</v>
      </c>
      <c r="Z15" s="19"/>
      <c r="AA15" s="5">
        <v>912.37</v>
      </c>
    </row>
    <row r="16" spans="1:27" s="10" customFormat="1" ht="11.25" customHeight="1" x14ac:dyDescent="0.25">
      <c r="A16" s="24" t="s">
        <v>57</v>
      </c>
      <c r="B16" s="25" t="s">
        <v>58</v>
      </c>
      <c r="C16" s="5">
        <v>11508.49</v>
      </c>
      <c r="D16" s="5"/>
      <c r="E16" s="5"/>
      <c r="F16" s="5"/>
      <c r="G16" s="5"/>
      <c r="H16" s="5"/>
      <c r="I16" s="5"/>
      <c r="J16" s="5"/>
      <c r="K16" s="5">
        <v>391.24</v>
      </c>
      <c r="L16" s="6">
        <f t="shared" si="0"/>
        <v>11899.73</v>
      </c>
      <c r="M16" s="5">
        <v>828.38</v>
      </c>
      <c r="N16" s="5">
        <v>2015.53</v>
      </c>
      <c r="O16" s="5"/>
      <c r="P16" s="5">
        <f>127.33+99.06+449.69</f>
        <v>676.07999999999993</v>
      </c>
      <c r="Q16" s="5"/>
      <c r="R16" s="5"/>
      <c r="S16" s="5"/>
      <c r="T16" s="5"/>
      <c r="U16" s="5">
        <v>44.27</v>
      </c>
      <c r="V16" s="6">
        <f t="shared" si="1"/>
        <v>3564.2599999999998</v>
      </c>
      <c r="W16" s="5">
        <v>0</v>
      </c>
      <c r="X16" s="6">
        <f t="shared" si="2"/>
        <v>8335.4699999999993</v>
      </c>
      <c r="Y16" s="5">
        <v>920.67920000000004</v>
      </c>
      <c r="Z16" s="19"/>
      <c r="AA16" s="5">
        <v>912.37</v>
      </c>
    </row>
    <row r="17" spans="1:27" s="10" customFormat="1" ht="11.25" customHeight="1" x14ac:dyDescent="0.25">
      <c r="A17" s="18" t="s">
        <v>59</v>
      </c>
      <c r="B17" s="25" t="s">
        <v>60</v>
      </c>
      <c r="C17" s="5">
        <v>4895.95</v>
      </c>
      <c r="D17" s="5">
        <v>1468.79</v>
      </c>
      <c r="E17" s="5"/>
      <c r="F17" s="5"/>
      <c r="G17" s="5">
        <f>3471.68*8/9</f>
        <v>3085.9377777777777</v>
      </c>
      <c r="H17" s="4"/>
      <c r="I17" s="5"/>
      <c r="J17" s="5"/>
      <c r="K17" s="5"/>
      <c r="L17" s="6">
        <f t="shared" si="0"/>
        <v>9450.677777777777</v>
      </c>
      <c r="M17" s="5">
        <f>287.7+540.68</f>
        <v>828.37999999999988</v>
      </c>
      <c r="N17" s="5">
        <v>732.26</v>
      </c>
      <c r="O17" s="5"/>
      <c r="P17" s="5">
        <v>87.52</v>
      </c>
      <c r="Q17" s="5"/>
      <c r="R17" s="5"/>
      <c r="S17" s="5">
        <f>7758.25-4960.01</f>
        <v>2798.24</v>
      </c>
      <c r="T17" s="5"/>
      <c r="U17" s="5">
        <v>44.27</v>
      </c>
      <c r="V17" s="6">
        <f t="shared" si="1"/>
        <v>4490.67</v>
      </c>
      <c r="W17" s="5">
        <v>0</v>
      </c>
      <c r="X17" s="6">
        <f t="shared" si="2"/>
        <v>4960.0077777777769</v>
      </c>
      <c r="Y17" s="5">
        <v>756.05359999999996</v>
      </c>
      <c r="Z17" s="19"/>
      <c r="AA17" s="5">
        <v>912.37</v>
      </c>
    </row>
    <row r="18" spans="1:27" s="10" customFormat="1" ht="11.25" customHeight="1" x14ac:dyDescent="0.25">
      <c r="A18" s="17" t="s">
        <v>61</v>
      </c>
      <c r="B18" s="25" t="s">
        <v>62</v>
      </c>
      <c r="C18" s="5">
        <v>12950.82</v>
      </c>
      <c r="D18" s="5"/>
      <c r="E18" s="5"/>
      <c r="F18" s="5"/>
      <c r="G18" s="5"/>
      <c r="H18" s="5"/>
      <c r="I18" s="5"/>
      <c r="J18" s="5"/>
      <c r="K18" s="5">
        <v>782.48</v>
      </c>
      <c r="L18" s="6">
        <f t="shared" si="0"/>
        <v>13733.3</v>
      </c>
      <c r="M18" s="5">
        <v>828.38</v>
      </c>
      <c r="N18" s="5">
        <v>2360.04</v>
      </c>
      <c r="O18" s="5"/>
      <c r="P18" s="5">
        <f>79.23+2*99.06</f>
        <v>277.35000000000002</v>
      </c>
      <c r="Q18" s="5"/>
      <c r="R18" s="5"/>
      <c r="S18" s="5"/>
      <c r="T18" s="5"/>
      <c r="U18" s="5">
        <v>44.27</v>
      </c>
      <c r="V18" s="6">
        <f t="shared" si="1"/>
        <v>3510.04</v>
      </c>
      <c r="W18" s="5">
        <v>0</v>
      </c>
      <c r="X18" s="6">
        <f t="shared" si="2"/>
        <v>10223.259999999998</v>
      </c>
      <c r="Y18" s="5">
        <v>1036.0655999999999</v>
      </c>
      <c r="Z18" s="19"/>
      <c r="AA18" s="5">
        <v>912.37</v>
      </c>
    </row>
    <row r="19" spans="1:27" s="10" customFormat="1" ht="11.25" customHeight="1" x14ac:dyDescent="0.25">
      <c r="A19" s="17" t="s">
        <v>63</v>
      </c>
      <c r="B19" s="25" t="s">
        <v>64</v>
      </c>
      <c r="C19" s="5">
        <v>9270.48</v>
      </c>
      <c r="D19" s="5"/>
      <c r="E19" s="5"/>
      <c r="F19" s="5"/>
      <c r="G19" s="5"/>
      <c r="H19" s="5"/>
      <c r="I19" s="5"/>
      <c r="J19" s="5"/>
      <c r="K19" s="4"/>
      <c r="L19" s="6">
        <f t="shared" si="0"/>
        <v>9270.48</v>
      </c>
      <c r="M19" s="5">
        <v>828.38</v>
      </c>
      <c r="N19" s="5">
        <v>1452.22</v>
      </c>
      <c r="O19" s="5"/>
      <c r="P19" s="5">
        <v>59.43</v>
      </c>
      <c r="Q19" s="5"/>
      <c r="R19" s="5"/>
      <c r="S19" s="5"/>
      <c r="T19" s="5"/>
      <c r="U19" s="5">
        <v>44.27</v>
      </c>
      <c r="V19" s="6">
        <f t="shared" si="1"/>
        <v>2384.2999999999997</v>
      </c>
      <c r="W19" s="5">
        <v>0</v>
      </c>
      <c r="X19" s="6">
        <f t="shared" si="2"/>
        <v>6886.18</v>
      </c>
      <c r="Y19" s="5">
        <v>741.63840000000005</v>
      </c>
      <c r="Z19" s="19"/>
      <c r="AA19" s="5">
        <v>912.37</v>
      </c>
    </row>
    <row r="20" spans="1:27" ht="11.25" customHeight="1" x14ac:dyDescent="0.25">
      <c r="A20" s="17" t="s">
        <v>65</v>
      </c>
      <c r="B20" s="25" t="s">
        <v>66</v>
      </c>
      <c r="C20" s="5">
        <v>2815.25</v>
      </c>
      <c r="D20" s="5"/>
      <c r="E20" s="5"/>
      <c r="F20" s="5"/>
      <c r="G20" s="5">
        <f>2448.04*7/15</f>
        <v>1142.4186666666667</v>
      </c>
      <c r="H20" s="5"/>
      <c r="I20" s="5"/>
      <c r="J20" s="20"/>
      <c r="K20" s="5"/>
      <c r="L20" s="6">
        <f t="shared" si="0"/>
        <v>3957.6686666666665</v>
      </c>
      <c r="M20" s="5">
        <f>86.31+303.93</f>
        <v>390.24</v>
      </c>
      <c r="N20" s="5">
        <v>45.55</v>
      </c>
      <c r="O20" s="5"/>
      <c r="P20" s="5">
        <v>14.36</v>
      </c>
      <c r="Q20" s="5"/>
      <c r="R20" s="5"/>
      <c r="S20" s="5">
        <v>1056.1099999999997</v>
      </c>
      <c r="T20" s="5"/>
      <c r="U20" s="5">
        <v>44.27</v>
      </c>
      <c r="V20" s="6">
        <f t="shared" si="1"/>
        <v>1550.5299999999997</v>
      </c>
      <c r="W20" s="5">
        <v>0</v>
      </c>
      <c r="X20" s="6">
        <f t="shared" si="2"/>
        <v>2407.1386666666667</v>
      </c>
      <c r="Y20" s="5">
        <v>316.61320000000001</v>
      </c>
      <c r="Z20" s="19">
        <v>252.70000000000002</v>
      </c>
      <c r="AA20" s="5">
        <v>912.37</v>
      </c>
    </row>
    <row r="21" spans="1:27" s="7" customFormat="1" x14ac:dyDescent="0.25">
      <c r="A21" s="18" t="s">
        <v>67</v>
      </c>
      <c r="B21" s="25" t="s">
        <v>109</v>
      </c>
      <c r="C21" s="14">
        <v>12950.82</v>
      </c>
      <c r="D21" s="5"/>
      <c r="E21" s="14"/>
      <c r="F21" s="14"/>
      <c r="G21" s="14"/>
      <c r="H21" s="14"/>
      <c r="I21" s="14"/>
      <c r="J21" s="5"/>
      <c r="K21" s="5"/>
      <c r="L21" s="6">
        <f t="shared" si="0"/>
        <v>12950.82</v>
      </c>
      <c r="M21" s="14">
        <v>828.38</v>
      </c>
      <c r="N21" s="14">
        <v>2412.17</v>
      </c>
      <c r="O21" s="14"/>
      <c r="P21" s="21">
        <f>101.82+193.98+509.09</f>
        <v>804.88999999999987</v>
      </c>
      <c r="Q21" s="21"/>
      <c r="R21" s="14"/>
      <c r="S21" s="14"/>
      <c r="T21" s="5"/>
      <c r="U21" s="5">
        <v>44.27</v>
      </c>
      <c r="V21" s="6">
        <f t="shared" si="1"/>
        <v>4089.71</v>
      </c>
      <c r="W21" s="5">
        <v>0</v>
      </c>
      <c r="X21" s="6">
        <f t="shared" si="2"/>
        <v>8861.11</v>
      </c>
      <c r="Y21" s="14">
        <v>1036.0655999999999</v>
      </c>
      <c r="Z21" s="19"/>
      <c r="AA21" s="5">
        <v>912.37</v>
      </c>
    </row>
    <row r="22" spans="1:27" s="7" customFormat="1" x14ac:dyDescent="0.25">
      <c r="A22" s="18" t="s">
        <v>108</v>
      </c>
      <c r="B22" s="25" t="s">
        <v>68</v>
      </c>
      <c r="C22" s="5">
        <v>9575.4500000000007</v>
      </c>
      <c r="D22" s="5"/>
      <c r="E22" s="14"/>
      <c r="F22" s="14"/>
      <c r="G22" s="14"/>
      <c r="H22" s="14"/>
      <c r="I22" s="14"/>
      <c r="J22" s="5"/>
      <c r="K22" s="5"/>
      <c r="L22" s="6">
        <f t="shared" ref="L22" si="3">SUM(C22:K22)</f>
        <v>9575.4500000000007</v>
      </c>
      <c r="M22" s="14">
        <v>828.38</v>
      </c>
      <c r="N22" s="14">
        <v>1536.08</v>
      </c>
      <c r="O22" s="14"/>
      <c r="P22" s="21"/>
      <c r="Q22" s="21"/>
      <c r="R22" s="14"/>
      <c r="S22" s="14"/>
      <c r="T22" s="5"/>
      <c r="U22" s="5">
        <v>22.14</v>
      </c>
      <c r="V22" s="6">
        <f t="shared" ref="V22" si="4">SUM(M22:U22)</f>
        <v>2386.6</v>
      </c>
      <c r="W22" s="5">
        <v>0</v>
      </c>
      <c r="X22" s="6">
        <f t="shared" ref="X22" si="5">L22-V22</f>
        <v>7188.85</v>
      </c>
      <c r="Y22" s="14">
        <v>766.03599999999994</v>
      </c>
      <c r="Z22" s="19"/>
      <c r="AA22" s="5">
        <v>456.19</v>
      </c>
    </row>
    <row r="23" spans="1:27" s="7" customFormat="1" x14ac:dyDescent="0.25">
      <c r="A23" s="17" t="s">
        <v>69</v>
      </c>
      <c r="B23" s="25" t="s">
        <v>70</v>
      </c>
      <c r="C23" s="5">
        <v>3134.07</v>
      </c>
      <c r="D23" s="5"/>
      <c r="E23" s="14"/>
      <c r="F23" s="14"/>
      <c r="G23" s="14"/>
      <c r="H23" s="14"/>
      <c r="I23" s="14"/>
      <c r="J23" s="5"/>
      <c r="K23" s="5"/>
      <c r="L23" s="6">
        <f t="shared" si="0"/>
        <v>3134.07</v>
      </c>
      <c r="M23" s="14">
        <v>285.08</v>
      </c>
      <c r="N23" s="14">
        <v>56.66</v>
      </c>
      <c r="O23" s="14"/>
      <c r="P23" s="14">
        <f>148.06+19.81</f>
        <v>167.87</v>
      </c>
      <c r="Q23" s="14"/>
      <c r="R23" s="14"/>
      <c r="S23" s="14"/>
      <c r="T23" s="5"/>
      <c r="U23" s="5">
        <v>44.27</v>
      </c>
      <c r="V23" s="6">
        <f t="shared" si="1"/>
        <v>553.88</v>
      </c>
      <c r="W23" s="5">
        <v>0</v>
      </c>
      <c r="X23" s="6">
        <f t="shared" si="2"/>
        <v>2580.19</v>
      </c>
      <c r="Y23" s="14">
        <v>250.72559999999999</v>
      </c>
      <c r="Z23" s="19"/>
      <c r="AA23" s="5">
        <v>912.37</v>
      </c>
    </row>
    <row r="24" spans="1:27" x14ac:dyDescent="0.25">
      <c r="A24" s="17" t="s">
        <v>71</v>
      </c>
      <c r="B24" s="25" t="s">
        <v>70</v>
      </c>
      <c r="C24" s="5">
        <v>3134.07</v>
      </c>
      <c r="D24" s="5"/>
      <c r="E24" s="5"/>
      <c r="F24" s="5"/>
      <c r="G24" s="5"/>
      <c r="H24" s="5"/>
      <c r="I24" s="5"/>
      <c r="J24" s="5"/>
      <c r="K24" s="5"/>
      <c r="L24" s="6">
        <f t="shared" si="0"/>
        <v>3134.07</v>
      </c>
      <c r="M24" s="5">
        <v>285.08</v>
      </c>
      <c r="N24" s="5">
        <v>72.55</v>
      </c>
      <c r="O24" s="5"/>
      <c r="P24" s="5"/>
      <c r="Q24" s="5"/>
      <c r="R24" s="5"/>
      <c r="S24" s="5"/>
      <c r="T24" s="5"/>
      <c r="U24" s="5">
        <v>44.27</v>
      </c>
      <c r="V24" s="6">
        <f t="shared" si="1"/>
        <v>401.9</v>
      </c>
      <c r="W24" s="5">
        <v>0</v>
      </c>
      <c r="X24" s="6">
        <f t="shared" si="2"/>
        <v>2732.17</v>
      </c>
      <c r="Y24" s="5">
        <v>250.72559999999999</v>
      </c>
      <c r="Z24" s="19">
        <v>0</v>
      </c>
      <c r="AA24" s="5">
        <v>912.37</v>
      </c>
    </row>
    <row r="25" spans="1:27" x14ac:dyDescent="0.25">
      <c r="A25" s="17" t="s">
        <v>72</v>
      </c>
      <c r="B25" s="25" t="s">
        <v>73</v>
      </c>
      <c r="C25" s="5">
        <v>6475.41</v>
      </c>
      <c r="D25" s="5"/>
      <c r="E25" s="5"/>
      <c r="F25" s="5"/>
      <c r="G25" s="5">
        <f>6475.41+33.15+2169.52</f>
        <v>8678.08</v>
      </c>
      <c r="H25" s="5"/>
      <c r="I25" s="5">
        <f>4339.04+1446.35</f>
        <v>5785.3899999999994</v>
      </c>
      <c r="J25" s="5"/>
      <c r="K25" s="5"/>
      <c r="L25" s="6">
        <f t="shared" si="0"/>
        <v>20938.879999999997</v>
      </c>
      <c r="M25" s="5">
        <f>751.97+76.41</f>
        <v>828.38</v>
      </c>
      <c r="N25" s="5">
        <f>1310.32+890.37</f>
        <v>2200.69</v>
      </c>
      <c r="O25" s="5"/>
      <c r="P25" s="5">
        <v>79.23</v>
      </c>
      <c r="Q25" s="5"/>
      <c r="R25" s="5"/>
      <c r="S25" s="5">
        <v>12401.18</v>
      </c>
      <c r="T25" s="5"/>
      <c r="U25" s="5">
        <v>44.27</v>
      </c>
      <c r="V25" s="6">
        <f t="shared" si="1"/>
        <v>15553.75</v>
      </c>
      <c r="W25" s="5">
        <v>0</v>
      </c>
      <c r="X25" s="6">
        <f t="shared" si="2"/>
        <v>5385.1299999999974</v>
      </c>
      <c r="Y25" s="5">
        <v>1212.2791999999999</v>
      </c>
      <c r="Z25" s="19"/>
      <c r="AA25" s="5">
        <v>912.37</v>
      </c>
    </row>
    <row r="26" spans="1:27" x14ac:dyDescent="0.25">
      <c r="A26" s="17" t="s">
        <v>74</v>
      </c>
      <c r="B26" s="25" t="s">
        <v>75</v>
      </c>
      <c r="C26" s="5">
        <v>2950.93</v>
      </c>
      <c r="D26" s="5">
        <v>885.28</v>
      </c>
      <c r="E26" s="5"/>
      <c r="F26" s="5">
        <f>91.38+15.23</f>
        <v>106.61</v>
      </c>
      <c r="G26" s="5">
        <f>(4539.89+1361.97+1967.29)*15/20</f>
        <v>5901.8625000000011</v>
      </c>
      <c r="H26" s="5"/>
      <c r="I26" s="5"/>
      <c r="J26" s="5"/>
      <c r="K26" s="5"/>
      <c r="L26" s="6">
        <f t="shared" si="0"/>
        <v>9844.6825000000008</v>
      </c>
      <c r="M26" s="5">
        <f>677.53+150.85</f>
        <v>828.38</v>
      </c>
      <c r="N26" s="5">
        <f>1064.18+217.06</f>
        <v>1281.24</v>
      </c>
      <c r="O26" s="5"/>
      <c r="P26" s="5"/>
      <c r="Q26" s="5"/>
      <c r="S26" s="5">
        <f>7690.79-3530.64</f>
        <v>4160.1499999999996</v>
      </c>
      <c r="T26" s="5"/>
      <c r="U26" s="5">
        <v>44.27</v>
      </c>
      <c r="V26" s="6">
        <f t="shared" si="1"/>
        <v>6314.04</v>
      </c>
      <c r="W26" s="5">
        <v>0</v>
      </c>
      <c r="X26" s="6">
        <f t="shared" si="2"/>
        <v>3530.6425000000008</v>
      </c>
      <c r="Y26" s="5">
        <v>787.57559999999989</v>
      </c>
      <c r="Z26" s="19">
        <v>0</v>
      </c>
      <c r="AA26" s="5">
        <v>912.37</v>
      </c>
    </row>
    <row r="27" spans="1:27" s="10" customFormat="1" x14ac:dyDescent="0.25">
      <c r="A27" s="17" t="s">
        <v>76</v>
      </c>
      <c r="B27" s="25" t="s">
        <v>77</v>
      </c>
      <c r="C27" s="5">
        <v>10844.71</v>
      </c>
      <c r="D27" s="5"/>
      <c r="E27" s="5"/>
      <c r="F27" s="5">
        <f>352.45+58.74</f>
        <v>411.19</v>
      </c>
      <c r="G27" s="5"/>
      <c r="H27" s="5"/>
      <c r="I27" s="5"/>
      <c r="J27" s="5"/>
      <c r="K27" s="5">
        <v>391.24</v>
      </c>
      <c r="L27" s="6">
        <f t="shared" si="0"/>
        <v>11647.14</v>
      </c>
      <c r="M27" s="5">
        <v>828.38</v>
      </c>
      <c r="N27" s="5">
        <v>1946.07</v>
      </c>
      <c r="O27" s="5"/>
      <c r="P27" s="5">
        <f>59.43+99.06</f>
        <v>158.49</v>
      </c>
      <c r="Q27" s="5"/>
      <c r="R27" s="5"/>
      <c r="S27" s="5"/>
      <c r="T27" s="5"/>
      <c r="U27" s="5">
        <v>44.27</v>
      </c>
      <c r="V27" s="6">
        <f t="shared" si="1"/>
        <v>2977.2099999999996</v>
      </c>
      <c r="W27" s="5">
        <v>0</v>
      </c>
      <c r="X27" s="6">
        <f t="shared" si="2"/>
        <v>8669.93</v>
      </c>
      <c r="Y27" s="5">
        <v>900.47199999999998</v>
      </c>
      <c r="Z27" s="19"/>
      <c r="AA27" s="5">
        <v>912.37</v>
      </c>
    </row>
    <row r="28" spans="1:27" s="10" customFormat="1" x14ac:dyDescent="0.25">
      <c r="A28" s="17" t="s">
        <v>78</v>
      </c>
      <c r="B28" s="25" t="s">
        <v>79</v>
      </c>
      <c r="C28" s="5">
        <v>3600.06</v>
      </c>
      <c r="D28" s="5"/>
      <c r="E28" s="5"/>
      <c r="F28" s="5"/>
      <c r="G28" s="5"/>
      <c r="H28" s="5"/>
      <c r="I28" s="5"/>
      <c r="J28" s="5"/>
      <c r="K28" s="5"/>
      <c r="L28" s="6">
        <f t="shared" si="0"/>
        <v>3600.06</v>
      </c>
      <c r="M28" s="5">
        <v>341</v>
      </c>
      <c r="N28" s="5">
        <v>134.06</v>
      </c>
      <c r="O28" s="5"/>
      <c r="P28" s="5">
        <v>22.48</v>
      </c>
      <c r="Q28" s="5"/>
      <c r="R28" s="5"/>
      <c r="S28" s="5"/>
      <c r="T28" s="5"/>
      <c r="U28" s="5">
        <v>44.27</v>
      </c>
      <c r="V28" s="6">
        <f t="shared" si="1"/>
        <v>541.81000000000006</v>
      </c>
      <c r="W28" s="5">
        <v>0</v>
      </c>
      <c r="X28" s="6">
        <f t="shared" si="2"/>
        <v>3058.25</v>
      </c>
      <c r="Y28" s="5">
        <v>288.00479999999999</v>
      </c>
      <c r="Z28" s="19">
        <v>0</v>
      </c>
      <c r="AA28" s="5">
        <v>912.37</v>
      </c>
    </row>
    <row r="29" spans="1:27" s="10" customFormat="1" x14ac:dyDescent="0.25">
      <c r="A29" s="17" t="s">
        <v>110</v>
      </c>
      <c r="B29" s="25" t="s">
        <v>111</v>
      </c>
      <c r="C29" s="5">
        <v>2991.42</v>
      </c>
      <c r="D29" s="5"/>
      <c r="E29" s="5"/>
      <c r="F29" s="5"/>
      <c r="G29" s="5"/>
      <c r="H29" s="5"/>
      <c r="I29" s="5"/>
      <c r="J29" s="5"/>
      <c r="K29" s="5"/>
      <c r="L29" s="6">
        <f t="shared" si="0"/>
        <v>2991.42</v>
      </c>
      <c r="M29" s="5">
        <v>267.95999999999998</v>
      </c>
      <c r="N29" s="5">
        <v>61.46</v>
      </c>
      <c r="O29" s="5"/>
      <c r="P29" s="5"/>
      <c r="Q29" s="5"/>
      <c r="R29" s="5"/>
      <c r="S29" s="5"/>
      <c r="T29" s="5"/>
      <c r="U29" s="5">
        <v>10.33</v>
      </c>
      <c r="V29" s="6"/>
      <c r="W29" s="5"/>
      <c r="X29" s="6"/>
      <c r="Y29" s="5">
        <v>239.31360000000001</v>
      </c>
      <c r="Z29" s="19"/>
      <c r="AA29" s="5">
        <v>212.89</v>
      </c>
    </row>
    <row r="30" spans="1:27" x14ac:dyDescent="0.25">
      <c r="A30" s="17" t="s">
        <v>80</v>
      </c>
      <c r="B30" s="25" t="s">
        <v>81</v>
      </c>
      <c r="C30" s="5">
        <v>11224.04</v>
      </c>
      <c r="D30" s="5"/>
      <c r="E30" s="5"/>
      <c r="F30" s="5"/>
      <c r="G30" s="5">
        <f>2884.4*4/5</f>
        <v>2307.52</v>
      </c>
      <c r="H30" s="5"/>
      <c r="I30" s="5"/>
      <c r="J30" s="5"/>
      <c r="K30" s="5"/>
      <c r="L30" s="6">
        <f t="shared" si="0"/>
        <v>13531.560000000001</v>
      </c>
      <c r="M30" s="5">
        <f>194.29+634.09</f>
        <v>828.38</v>
      </c>
      <c r="N30" s="5">
        <v>2042.88</v>
      </c>
      <c r="O30" s="5"/>
      <c r="P30" s="5">
        <v>67.349999999999994</v>
      </c>
      <c r="Q30" s="5"/>
      <c r="R30" s="5"/>
      <c r="S30" s="5">
        <f>10548.68-8435.45</f>
        <v>2113.2299999999996</v>
      </c>
      <c r="T30" s="5"/>
      <c r="U30" s="5">
        <v>44.27</v>
      </c>
      <c r="V30" s="6">
        <f t="shared" si="1"/>
        <v>5096.1100000000006</v>
      </c>
      <c r="W30" s="5">
        <v>0</v>
      </c>
      <c r="X30" s="6">
        <f t="shared" si="2"/>
        <v>8435.4500000000007</v>
      </c>
      <c r="Y30" s="5">
        <v>1082.5252</v>
      </c>
      <c r="Z30" s="19"/>
      <c r="AA30" s="5">
        <v>912.37</v>
      </c>
    </row>
    <row r="31" spans="1:27" s="10" customFormat="1" x14ac:dyDescent="0.25">
      <c r="A31" s="17" t="s">
        <v>82</v>
      </c>
      <c r="B31" s="25" t="s">
        <v>83</v>
      </c>
      <c r="C31" s="5">
        <f>1053.05+10844.71</f>
        <v>11897.759999999998</v>
      </c>
      <c r="D31" s="5"/>
      <c r="E31" s="5"/>
      <c r="F31" s="5"/>
      <c r="G31" s="5"/>
      <c r="H31" s="5"/>
      <c r="I31" s="5"/>
      <c r="J31" s="5"/>
      <c r="K31" s="5"/>
      <c r="L31" s="6">
        <f t="shared" si="0"/>
        <v>11897.759999999998</v>
      </c>
      <c r="M31" s="5">
        <v>828.38</v>
      </c>
      <c r="N31" s="5">
        <v>2174.7199999999998</v>
      </c>
      <c r="O31" s="5"/>
      <c r="P31" s="5">
        <v>296.51</v>
      </c>
      <c r="Q31" s="5"/>
      <c r="R31" s="5"/>
      <c r="S31" s="5"/>
      <c r="T31" s="5"/>
      <c r="U31" s="5">
        <v>44.27</v>
      </c>
      <c r="V31" s="6">
        <f t="shared" si="1"/>
        <v>3343.8799999999997</v>
      </c>
      <c r="W31" s="5">
        <v>0</v>
      </c>
      <c r="X31" s="6">
        <f t="shared" si="2"/>
        <v>8553.8799999999992</v>
      </c>
      <c r="Y31" s="5">
        <v>951.82079999999996</v>
      </c>
      <c r="Z31" s="19"/>
      <c r="AA31" s="5">
        <v>912.37</v>
      </c>
    </row>
    <row r="32" spans="1:27" s="10" customFormat="1" x14ac:dyDescent="0.25">
      <c r="A32" s="17" t="s">
        <v>84</v>
      </c>
      <c r="B32" s="25" t="s">
        <v>85</v>
      </c>
      <c r="C32" s="5">
        <v>10844.71</v>
      </c>
      <c r="D32" s="5"/>
      <c r="E32" s="5"/>
      <c r="F32" s="5"/>
      <c r="G32" s="5"/>
      <c r="H32" s="5"/>
      <c r="I32" s="5"/>
      <c r="J32" s="5"/>
      <c r="K32" s="5">
        <v>391.24</v>
      </c>
      <c r="L32" s="6">
        <f t="shared" si="0"/>
        <v>11235.949999999999</v>
      </c>
      <c r="M32" s="5">
        <v>828.38</v>
      </c>
      <c r="N32" s="5">
        <v>1832.99</v>
      </c>
      <c r="O32" s="5"/>
      <c r="P32" s="5"/>
      <c r="Q32" s="5"/>
      <c r="R32" s="5"/>
      <c r="S32" s="5"/>
      <c r="T32" s="5"/>
      <c r="U32" s="5">
        <v>44.27</v>
      </c>
      <c r="V32" s="6">
        <f t="shared" si="1"/>
        <v>2705.64</v>
      </c>
      <c r="W32" s="5">
        <v>0</v>
      </c>
      <c r="X32" s="6">
        <f t="shared" si="2"/>
        <v>8530.31</v>
      </c>
      <c r="Y32" s="5">
        <v>867.57680000000005</v>
      </c>
      <c r="Z32" s="19">
        <v>0</v>
      </c>
      <c r="AA32" s="5">
        <v>912.37</v>
      </c>
    </row>
    <row r="33" spans="1:27" s="4" customFormat="1" x14ac:dyDescent="0.25">
      <c r="A33" s="17" t="s">
        <v>86</v>
      </c>
      <c r="B33" s="25" t="s">
        <v>87</v>
      </c>
      <c r="C33" s="5">
        <v>1800.03</v>
      </c>
      <c r="D33" s="5"/>
      <c r="E33" s="5"/>
      <c r="F33" s="5"/>
      <c r="G33" s="5">
        <v>2503.9699999999998</v>
      </c>
      <c r="H33" s="5"/>
      <c r="I33" s="5"/>
      <c r="J33" s="5"/>
      <c r="K33" s="5"/>
      <c r="L33" s="6">
        <f t="shared" si="0"/>
        <v>4304</v>
      </c>
      <c r="M33" s="5">
        <f>217.86+220.87</f>
        <v>438.73</v>
      </c>
      <c r="N33" s="5">
        <v>28.66</v>
      </c>
      <c r="O33" s="5"/>
      <c r="P33" s="5">
        <v>117.64</v>
      </c>
      <c r="Q33" s="5"/>
      <c r="R33" s="5"/>
      <c r="S33" s="5">
        <v>2257.4499999999998</v>
      </c>
      <c r="T33" s="5">
        <v>36</v>
      </c>
      <c r="U33" s="5">
        <v>44.27</v>
      </c>
      <c r="V33" s="6">
        <f t="shared" si="1"/>
        <v>2922.75</v>
      </c>
      <c r="W33" s="5">
        <v>0</v>
      </c>
      <c r="X33" s="6">
        <f t="shared" si="2"/>
        <v>1381.25</v>
      </c>
      <c r="Y33" s="5">
        <v>344.32</v>
      </c>
      <c r="Z33" s="19">
        <v>252.70000000000002</v>
      </c>
      <c r="AA33" s="5">
        <v>912.37</v>
      </c>
    </row>
    <row r="34" spans="1:27" s="4" customFormat="1" x14ac:dyDescent="0.25">
      <c r="A34" s="17" t="s">
        <v>88</v>
      </c>
      <c r="B34" s="25" t="s">
        <v>89</v>
      </c>
      <c r="C34" s="5">
        <f>5812.12+3569.35</f>
        <v>9381.4699999999993</v>
      </c>
      <c r="D34" s="5"/>
      <c r="E34" s="5"/>
      <c r="F34" s="5"/>
      <c r="G34" s="5"/>
      <c r="H34" s="5"/>
      <c r="I34" s="5"/>
      <c r="J34" s="5"/>
      <c r="K34" s="5"/>
      <c r="L34" s="6">
        <f t="shared" si="0"/>
        <v>9381.4699999999993</v>
      </c>
      <c r="M34" s="5">
        <v>828.38</v>
      </c>
      <c r="N34" s="5">
        <v>1482.74</v>
      </c>
      <c r="O34" s="5"/>
      <c r="P34" s="5"/>
      <c r="Q34" s="5"/>
      <c r="R34" s="5"/>
      <c r="S34" s="5"/>
      <c r="T34" s="5"/>
      <c r="U34" s="5">
        <v>44.27</v>
      </c>
      <c r="V34" s="6">
        <f t="shared" si="1"/>
        <v>2355.39</v>
      </c>
      <c r="W34" s="5">
        <v>0</v>
      </c>
      <c r="X34" s="6">
        <f t="shared" si="2"/>
        <v>7026.08</v>
      </c>
      <c r="Y34" s="5">
        <v>750.51760000000002</v>
      </c>
      <c r="Z34" s="19"/>
      <c r="AA34" s="5">
        <v>912.37</v>
      </c>
    </row>
    <row r="35" spans="1:27" x14ac:dyDescent="0.25">
      <c r="A35" s="17" t="s">
        <v>90</v>
      </c>
      <c r="B35" s="25" t="s">
        <v>91</v>
      </c>
      <c r="C35" s="5">
        <v>12950.82</v>
      </c>
      <c r="D35" s="5"/>
      <c r="E35" s="5"/>
      <c r="F35" s="5"/>
      <c r="G35" s="5"/>
      <c r="H35" s="5"/>
      <c r="I35" s="5"/>
      <c r="J35" s="5"/>
      <c r="K35" s="5"/>
      <c r="L35" s="6">
        <f t="shared" si="0"/>
        <v>12950.82</v>
      </c>
      <c r="M35" s="5">
        <v>828.38</v>
      </c>
      <c r="N35" s="5">
        <v>2464.31</v>
      </c>
      <c r="O35" s="5"/>
      <c r="P35" s="5"/>
      <c r="Q35" s="5"/>
      <c r="R35" s="5"/>
      <c r="S35" s="5"/>
      <c r="T35" s="5"/>
      <c r="U35" s="5">
        <v>44.27</v>
      </c>
      <c r="V35" s="6">
        <f t="shared" si="1"/>
        <v>3336.96</v>
      </c>
      <c r="W35" s="5">
        <v>0</v>
      </c>
      <c r="X35" s="6">
        <f t="shared" si="2"/>
        <v>9613.86</v>
      </c>
      <c r="Y35" s="5">
        <v>1036.0655999999999</v>
      </c>
      <c r="Z35" s="19"/>
      <c r="AA35" s="5">
        <v>912.37</v>
      </c>
    </row>
    <row r="36" spans="1:27" x14ac:dyDescent="0.25">
      <c r="A36" s="17" t="s">
        <v>92</v>
      </c>
      <c r="B36" s="25" t="s">
        <v>93</v>
      </c>
      <c r="C36" s="5">
        <v>3529.47</v>
      </c>
      <c r="D36" s="5"/>
      <c r="E36" s="5"/>
      <c r="F36" s="5"/>
      <c r="G36" s="5"/>
      <c r="H36" s="5"/>
      <c r="I36" s="5"/>
      <c r="J36" s="5"/>
      <c r="K36" s="5"/>
      <c r="L36" s="6">
        <f t="shared" si="0"/>
        <v>3529.47</v>
      </c>
      <c r="M36" s="5">
        <v>332.53</v>
      </c>
      <c r="N36" s="5">
        <v>124.74</v>
      </c>
      <c r="O36" s="5"/>
      <c r="P36" s="5">
        <v>292.29000000000002</v>
      </c>
      <c r="Q36" s="5"/>
      <c r="R36" s="5"/>
      <c r="S36" s="5"/>
      <c r="T36" s="5">
        <v>35.29</v>
      </c>
      <c r="U36" s="5">
        <v>44.27</v>
      </c>
      <c r="V36" s="6">
        <f t="shared" si="1"/>
        <v>829.11999999999989</v>
      </c>
      <c r="W36" s="5">
        <v>0</v>
      </c>
      <c r="X36" s="6">
        <f t="shared" si="2"/>
        <v>2700.35</v>
      </c>
      <c r="Y36" s="5">
        <v>282.35759999999999</v>
      </c>
      <c r="Z36" s="19">
        <v>166.44</v>
      </c>
      <c r="AA36" s="5">
        <v>912.37</v>
      </c>
    </row>
    <row r="37" spans="1:27" s="10" customFormat="1" x14ac:dyDescent="0.25">
      <c r="A37" s="17" t="s">
        <v>94</v>
      </c>
      <c r="B37" s="25" t="s">
        <v>95</v>
      </c>
      <c r="C37" s="5">
        <v>5343.3</v>
      </c>
      <c r="D37" s="5"/>
      <c r="E37" s="5"/>
      <c r="F37" s="5"/>
      <c r="G37" s="5"/>
      <c r="H37" s="5"/>
      <c r="I37" s="5"/>
      <c r="J37" s="5"/>
      <c r="K37" s="5"/>
      <c r="L37" s="6">
        <f t="shared" si="0"/>
        <v>5343.3</v>
      </c>
      <c r="M37" s="5">
        <v>584.23</v>
      </c>
      <c r="N37" s="5">
        <v>439.38</v>
      </c>
      <c r="O37" s="5"/>
      <c r="P37" s="5">
        <v>39.619999999999997</v>
      </c>
      <c r="Q37" s="5"/>
      <c r="R37" s="5"/>
      <c r="S37" s="5"/>
      <c r="T37" s="5"/>
      <c r="U37" s="5">
        <v>44.27</v>
      </c>
      <c r="V37" s="6">
        <f t="shared" si="1"/>
        <v>1107.5</v>
      </c>
      <c r="W37" s="5">
        <v>0</v>
      </c>
      <c r="X37" s="6">
        <f t="shared" si="2"/>
        <v>4235.8</v>
      </c>
      <c r="Y37" s="5">
        <v>427.464</v>
      </c>
      <c r="Z37" s="19">
        <v>0</v>
      </c>
      <c r="AA37" s="5">
        <v>912.37</v>
      </c>
    </row>
    <row r="38" spans="1:27" x14ac:dyDescent="0.25">
      <c r="A38" s="17" t="s">
        <v>96</v>
      </c>
      <c r="B38" s="25" t="s">
        <v>97</v>
      </c>
      <c r="C38" s="5">
        <v>5906.7</v>
      </c>
      <c r="D38" s="5"/>
      <c r="E38" s="5"/>
      <c r="F38" s="5"/>
      <c r="G38" s="5"/>
      <c r="H38" s="5"/>
      <c r="I38" s="5"/>
      <c r="J38" s="5"/>
      <c r="K38" s="5"/>
      <c r="L38" s="6">
        <f t="shared" si="0"/>
        <v>5906.7</v>
      </c>
      <c r="M38" s="22">
        <v>663.11</v>
      </c>
      <c r="N38" s="5">
        <v>520.49</v>
      </c>
      <c r="O38" s="5">
        <v>25</v>
      </c>
      <c r="P38" s="1">
        <f>148.06+433.17+67.45</f>
        <v>648.68000000000006</v>
      </c>
      <c r="Q38" s="5"/>
      <c r="R38" s="5"/>
      <c r="S38" s="5"/>
      <c r="T38" s="5"/>
      <c r="U38" s="5">
        <v>44.27</v>
      </c>
      <c r="V38" s="6">
        <f t="shared" si="1"/>
        <v>1901.55</v>
      </c>
      <c r="W38" s="5">
        <v>0</v>
      </c>
      <c r="X38" s="6">
        <f t="shared" si="2"/>
        <v>4005.1499999999996</v>
      </c>
      <c r="Y38" s="5">
        <v>472.536</v>
      </c>
      <c r="Z38" s="19">
        <v>0</v>
      </c>
      <c r="AA38" s="5">
        <v>912.37</v>
      </c>
    </row>
    <row r="39" spans="1:27" x14ac:dyDescent="0.25">
      <c r="A39" s="17" t="s">
        <v>98</v>
      </c>
      <c r="B39" s="25" t="s">
        <v>99</v>
      </c>
      <c r="C39" s="5">
        <v>939.8</v>
      </c>
      <c r="D39" s="5"/>
      <c r="E39" s="5"/>
      <c r="F39" s="5"/>
      <c r="G39" s="5"/>
      <c r="H39" s="5"/>
      <c r="I39" s="5"/>
      <c r="J39" s="5"/>
      <c r="K39" s="5">
        <v>85.84</v>
      </c>
      <c r="L39" s="6">
        <f t="shared" si="0"/>
        <v>1025.6399999999999</v>
      </c>
      <c r="M39" s="5"/>
      <c r="N39" s="5"/>
      <c r="O39" s="5"/>
      <c r="P39" s="5"/>
      <c r="Q39" s="5"/>
      <c r="R39" s="5"/>
      <c r="S39" s="5"/>
      <c r="T39" s="5"/>
      <c r="U39" s="5"/>
      <c r="V39" s="6">
        <f t="shared" si="1"/>
        <v>0</v>
      </c>
      <c r="W39" s="5">
        <v>0</v>
      </c>
      <c r="X39" s="6">
        <f t="shared" si="2"/>
        <v>1025.6399999999999</v>
      </c>
      <c r="Y39" s="5">
        <v>0</v>
      </c>
      <c r="Z39" s="19"/>
      <c r="AA39" s="5"/>
    </row>
    <row r="40" spans="1:27" s="10" customFormat="1" x14ac:dyDescent="0.25">
      <c r="A40" s="17" t="s">
        <v>100</v>
      </c>
      <c r="B40" s="25" t="s">
        <v>101</v>
      </c>
      <c r="C40" s="5">
        <v>939.8</v>
      </c>
      <c r="D40" s="5"/>
      <c r="E40" s="5"/>
      <c r="F40" s="5"/>
      <c r="G40" s="5"/>
      <c r="H40" s="5"/>
      <c r="I40" s="5"/>
      <c r="J40" s="5"/>
      <c r="K40" s="5">
        <v>85.84</v>
      </c>
      <c r="L40" s="6">
        <f t="shared" si="0"/>
        <v>1025.6399999999999</v>
      </c>
      <c r="M40" s="5"/>
      <c r="N40" s="5"/>
      <c r="O40" s="5"/>
      <c r="P40" s="5"/>
      <c r="Q40" s="5"/>
      <c r="R40" s="5"/>
      <c r="S40" s="5"/>
      <c r="T40" s="5"/>
      <c r="U40" s="5"/>
      <c r="V40" s="6">
        <f t="shared" si="1"/>
        <v>0</v>
      </c>
      <c r="W40" s="5">
        <v>0</v>
      </c>
      <c r="X40" s="6">
        <f t="shared" si="2"/>
        <v>1025.6399999999999</v>
      </c>
      <c r="Y40" s="5">
        <v>0</v>
      </c>
      <c r="Z40" s="19"/>
      <c r="AA40" s="5"/>
    </row>
    <row r="41" spans="1:27" s="10" customFormat="1" x14ac:dyDescent="0.25">
      <c r="A41" s="17" t="s">
        <v>102</v>
      </c>
      <c r="B41" s="25" t="s">
        <v>103</v>
      </c>
      <c r="C41" s="5">
        <v>3134.07</v>
      </c>
      <c r="D41" s="5"/>
      <c r="E41" s="5"/>
      <c r="F41" s="5"/>
      <c r="G41" s="5"/>
      <c r="H41" s="5"/>
      <c r="I41" s="5"/>
      <c r="J41" s="5"/>
      <c r="K41" s="5"/>
      <c r="L41" s="6">
        <f t="shared" si="0"/>
        <v>3134.07</v>
      </c>
      <c r="M41" s="5">
        <v>285.08</v>
      </c>
      <c r="N41" s="5">
        <v>72.55</v>
      </c>
      <c r="O41" s="5"/>
      <c r="P41" s="5">
        <v>14.36</v>
      </c>
      <c r="Q41" s="5"/>
      <c r="R41" s="5"/>
      <c r="S41" s="5"/>
      <c r="T41" s="5">
        <v>31.34</v>
      </c>
      <c r="U41" s="5">
        <v>44.27</v>
      </c>
      <c r="V41" s="6">
        <f t="shared" si="1"/>
        <v>447.59999999999997</v>
      </c>
      <c r="W41" s="5">
        <v>0</v>
      </c>
      <c r="X41" s="6">
        <f t="shared" si="2"/>
        <v>2686.4700000000003</v>
      </c>
      <c r="Y41" s="5">
        <v>250.72559999999999</v>
      </c>
      <c r="Z41" s="19">
        <v>256.5</v>
      </c>
      <c r="AA41" s="5">
        <v>912.37</v>
      </c>
    </row>
    <row r="42" spans="1:27" x14ac:dyDescent="0.25">
      <c r="A42" s="17" t="s">
        <v>104</v>
      </c>
      <c r="B42" s="25" t="s">
        <v>105</v>
      </c>
      <c r="C42" s="5">
        <f>6647.61</f>
        <v>6647.61</v>
      </c>
      <c r="D42" s="5"/>
      <c r="E42" s="5"/>
      <c r="F42" s="5"/>
      <c r="G42" s="5">
        <f>3323.8+9971.41+332.38+110.79</f>
        <v>13738.38</v>
      </c>
      <c r="H42" s="5">
        <v>1661.9</v>
      </c>
      <c r="I42" s="5"/>
      <c r="J42" s="5"/>
      <c r="K42" s="5"/>
      <c r="L42" s="6">
        <f t="shared" si="0"/>
        <v>22047.89</v>
      </c>
      <c r="M42" s="5">
        <f>795.15+131.39+33.23</f>
        <v>959.77</v>
      </c>
      <c r="N42" s="5">
        <v>740.07</v>
      </c>
      <c r="O42" s="5"/>
      <c r="P42" s="5">
        <v>47.22</v>
      </c>
      <c r="Q42" s="5"/>
      <c r="R42" s="5"/>
      <c r="S42" s="5">
        <f>409.94+228.09</f>
        <v>638.03</v>
      </c>
      <c r="T42" s="5"/>
      <c r="U42" s="5">
        <v>33.200000000000003</v>
      </c>
      <c r="V42" s="6">
        <f t="shared" si="1"/>
        <v>2418.29</v>
      </c>
      <c r="W42" s="5">
        <v>19629.599999999999</v>
      </c>
      <c r="X42" s="6">
        <f>L42-V42-W42</f>
        <v>0</v>
      </c>
      <c r="Y42" s="5">
        <v>840.25959999999998</v>
      </c>
      <c r="Z42" s="19"/>
      <c r="AA42" s="5">
        <v>912.37</v>
      </c>
    </row>
    <row r="43" spans="1:27" s="10" customFormat="1" x14ac:dyDescent="0.25">
      <c r="A43" s="17" t="s">
        <v>106</v>
      </c>
      <c r="B43" s="25" t="s">
        <v>107</v>
      </c>
      <c r="C43" s="5">
        <v>3820.41</v>
      </c>
      <c r="D43" s="5"/>
      <c r="E43" s="5"/>
      <c r="F43" s="5"/>
      <c r="G43" s="5"/>
      <c r="H43" s="5"/>
      <c r="I43" s="5"/>
      <c r="J43" s="5"/>
      <c r="K43" s="5"/>
      <c r="L43" s="6">
        <f t="shared" si="0"/>
        <v>3820.41</v>
      </c>
      <c r="M43" s="5">
        <v>371.03</v>
      </c>
      <c r="N43" s="5">
        <v>162.61000000000001</v>
      </c>
      <c r="O43" s="5"/>
      <c r="P43" s="5">
        <v>16.84</v>
      </c>
      <c r="Q43" s="5"/>
      <c r="R43" s="5"/>
      <c r="S43" s="5"/>
      <c r="T43" s="5"/>
      <c r="U43" s="5">
        <v>44.27</v>
      </c>
      <c r="V43" s="6">
        <f t="shared" si="1"/>
        <v>594.75</v>
      </c>
      <c r="W43" s="5">
        <v>0</v>
      </c>
      <c r="X43" s="6">
        <f t="shared" si="2"/>
        <v>3225.66</v>
      </c>
      <c r="Y43" s="5">
        <v>305.63279999999997</v>
      </c>
      <c r="Z43" s="19">
        <v>0</v>
      </c>
      <c r="AA43" s="5">
        <v>912.37</v>
      </c>
    </row>
    <row r="44" spans="1:27" x14ac:dyDescent="0.25">
      <c r="A44" s="17"/>
      <c r="B44" s="2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0"/>
        <v>0</v>
      </c>
      <c r="M44" s="5"/>
      <c r="N44" s="5"/>
      <c r="O44" s="5"/>
      <c r="P44" s="5"/>
      <c r="Q44" s="5"/>
      <c r="R44" s="5"/>
      <c r="S44" s="5"/>
      <c r="T44" s="5"/>
      <c r="U44" s="5"/>
      <c r="V44" s="6">
        <f t="shared" si="1"/>
        <v>0</v>
      </c>
      <c r="W44" s="5">
        <v>0</v>
      </c>
      <c r="X44" s="6">
        <f t="shared" si="2"/>
        <v>0</v>
      </c>
      <c r="Y44" s="5"/>
      <c r="Z44" s="19"/>
      <c r="AA44" s="5"/>
    </row>
    <row r="45" spans="1:27" s="12" customFormat="1" x14ac:dyDescent="0.25">
      <c r="A45" s="11" t="s">
        <v>30</v>
      </c>
      <c r="B45" s="27"/>
      <c r="C45" s="6">
        <f t="shared" ref="C45:AA45" si="6">SUM(C4:C44)</f>
        <v>241605.59999999998</v>
      </c>
      <c r="D45" s="6">
        <f t="shared" si="6"/>
        <v>4584.58</v>
      </c>
      <c r="E45" s="6">
        <f t="shared" si="6"/>
        <v>0</v>
      </c>
      <c r="F45" s="6">
        <f t="shared" si="6"/>
        <v>517.79999999999995</v>
      </c>
      <c r="G45" s="6">
        <f t="shared" si="6"/>
        <v>50173.612944444445</v>
      </c>
      <c r="H45" s="6">
        <f t="shared" si="6"/>
        <v>1661.9</v>
      </c>
      <c r="I45" s="6">
        <f t="shared" si="6"/>
        <v>11541.31</v>
      </c>
      <c r="J45" s="6">
        <f t="shared" si="6"/>
        <v>0</v>
      </c>
      <c r="K45" s="6">
        <f t="shared" si="6"/>
        <v>2896.3200000000006</v>
      </c>
      <c r="L45" s="6">
        <f t="shared" si="6"/>
        <v>312981.12294444448</v>
      </c>
      <c r="M45" s="6">
        <f t="shared" si="6"/>
        <v>22904.069999999996</v>
      </c>
      <c r="N45" s="6">
        <f t="shared" si="6"/>
        <v>37029.71</v>
      </c>
      <c r="O45" s="6">
        <f t="shared" si="6"/>
        <v>25</v>
      </c>
      <c r="P45" s="6">
        <f t="shared" si="6"/>
        <v>6230.0499999999993</v>
      </c>
      <c r="Q45" s="6">
        <f t="shared" si="6"/>
        <v>0</v>
      </c>
      <c r="R45" s="6">
        <f t="shared" si="6"/>
        <v>0</v>
      </c>
      <c r="S45" s="6">
        <f t="shared" si="6"/>
        <v>40855.050000000003</v>
      </c>
      <c r="T45" s="6">
        <f t="shared" si="6"/>
        <v>312.82</v>
      </c>
      <c r="U45" s="6">
        <f t="shared" si="6"/>
        <v>1526.5799999999997</v>
      </c>
      <c r="V45" s="6">
        <f t="shared" si="6"/>
        <v>108543.53</v>
      </c>
      <c r="W45" s="6">
        <f t="shared" si="6"/>
        <v>19629.599999999999</v>
      </c>
      <c r="X45" s="6">
        <f t="shared" si="6"/>
        <v>181816.57294444449</v>
      </c>
      <c r="Y45" s="6">
        <f t="shared" si="6"/>
        <v>22659.167599999997</v>
      </c>
      <c r="Z45" s="6">
        <f t="shared" si="6"/>
        <v>1760.5400000000002</v>
      </c>
      <c r="AA45" s="6">
        <f t="shared" si="6"/>
        <v>31689.659999999989</v>
      </c>
    </row>
    <row r="47" spans="1:27" x14ac:dyDescent="0.25">
      <c r="A47" s="1" t="s">
        <v>112</v>
      </c>
    </row>
    <row r="49" spans="22:22" x14ac:dyDescent="0.25">
      <c r="V49" s="15"/>
    </row>
  </sheetData>
  <mergeCells count="30"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</mergeCells>
  <pageMargins left="0.23622047244094491" right="0.23622047244094491" top="1.1417322834645669" bottom="0.19685039370078741" header="0.31496062992125984" footer="0.31496062992125984"/>
  <pageSetup paperSize="9" scale="90" fitToWidth="0" orientation="landscape" r:id="rId1"/>
  <headerFooter>
    <oddHeader>&amp;L&amp;G&amp;RDEMONSTRATIVO DETALHADO DA FOLHA DE PAGAMENTO
FEVEREIRO/2022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022022</vt:lpstr>
      <vt:lpstr>'Folha 022022'!Area_de_impressao</vt:lpstr>
      <vt:lpstr>'Folha 022022'!Dias_úteis</vt:lpstr>
      <vt:lpstr>'Folha 022022'!Titulos_de_impressao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2022-05-17T18:30:57Z</cp:lastPrinted>
  <dcterms:created xsi:type="dcterms:W3CDTF">2016-01-08T13:50:30Z</dcterms:created>
  <dcterms:modified xsi:type="dcterms:W3CDTF">2022-05-17T18:31:04Z</dcterms:modified>
</cp:coreProperties>
</file>