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2\"/>
    </mc:Choice>
  </mc:AlternateContent>
  <bookViews>
    <workbookView xWindow="480" yWindow="660" windowWidth="19872" windowHeight="7416" tabRatio="422"/>
  </bookViews>
  <sheets>
    <sheet name="Folha 112022" sheetId="2" r:id="rId1"/>
  </sheets>
  <definedNames>
    <definedName name="_xlnm.Print_Area" localSheetId="0">'Folha 112022'!$A$1:$AA$49</definedName>
    <definedName name="Dias_úteis" localSheetId="0">'Folha 112022'!$D$2</definedName>
    <definedName name="_xlnm.Print_Titles" localSheetId="0">'Folha 112022'!$A:$B</definedName>
  </definedNames>
  <calcPr calcId="162913" iterateDelta="1E-4"/>
</workbook>
</file>

<file path=xl/calcChain.xml><?xml version="1.0" encoding="utf-8"?>
<calcChain xmlns="http://schemas.openxmlformats.org/spreadsheetml/2006/main">
  <c r="S8" i="2" l="1"/>
  <c r="N8" i="2"/>
  <c r="M8" i="2"/>
  <c r="G8" i="2"/>
  <c r="N38" i="2"/>
  <c r="M38" i="2"/>
  <c r="N17" i="2"/>
  <c r="M17" i="2"/>
  <c r="N32" i="2"/>
  <c r="S18" i="2"/>
  <c r="M18" i="2"/>
  <c r="G18" i="2"/>
  <c r="P40" i="2" l="1"/>
  <c r="P30" i="2"/>
  <c r="P29" i="2"/>
  <c r="P25" i="2"/>
  <c r="P21" i="2"/>
  <c r="P18" i="2"/>
  <c r="P16" i="2"/>
  <c r="P14" i="2"/>
  <c r="P11" i="2"/>
  <c r="P9" i="2"/>
  <c r="P5" i="2"/>
  <c r="F39" i="2"/>
  <c r="F38" i="2"/>
  <c r="C19" i="2"/>
  <c r="V6" i="2" l="1"/>
  <c r="V7" i="2"/>
  <c r="V8" i="2"/>
  <c r="V9" i="2"/>
  <c r="V10" i="2"/>
  <c r="L5" i="2"/>
  <c r="L6" i="2"/>
  <c r="X6" i="2" s="1"/>
  <c r="L7" i="2"/>
  <c r="X7" i="2" s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X38" i="2" s="1"/>
  <c r="L39" i="2"/>
  <c r="L40" i="2"/>
  <c r="L41" i="2"/>
  <c r="L42" i="2"/>
  <c r="L43" i="2"/>
  <c r="L44" i="2"/>
  <c r="L45" i="2"/>
  <c r="L46" i="2"/>
  <c r="X8" i="2" l="1"/>
  <c r="X10" i="2"/>
  <c r="X9" i="2"/>
  <c r="V23" i="2"/>
  <c r="V32" i="2"/>
  <c r="V22" i="2"/>
  <c r="V25" i="2"/>
  <c r="V44" i="2"/>
  <c r="X44" i="2" s="1"/>
  <c r="V45" i="2"/>
  <c r="V46" i="2"/>
  <c r="V5" i="2"/>
  <c r="V11" i="2"/>
  <c r="X11" i="2" s="1"/>
  <c r="V12" i="2"/>
  <c r="V13" i="2"/>
  <c r="V14" i="2"/>
  <c r="V15" i="2"/>
  <c r="V16" i="2"/>
  <c r="V17" i="2"/>
  <c r="V18" i="2"/>
  <c r="V20" i="2"/>
  <c r="V21" i="2"/>
  <c r="V24" i="2"/>
  <c r="X24" i="2" s="1"/>
  <c r="V26" i="2"/>
  <c r="V27" i="2"/>
  <c r="V28" i="2"/>
  <c r="X28" i="2" s="1"/>
  <c r="V29" i="2"/>
  <c r="X29" i="2" s="1"/>
  <c r="V30" i="2"/>
  <c r="V31" i="2"/>
  <c r="X31" i="2" s="1"/>
  <c r="V33" i="2"/>
  <c r="V34" i="2"/>
  <c r="V35" i="2"/>
  <c r="V36" i="2"/>
  <c r="V37" i="2"/>
  <c r="X37" i="2" s="1"/>
  <c r="V38" i="2"/>
  <c r="V39" i="2"/>
  <c r="X39" i="2" s="1"/>
  <c r="V40" i="2"/>
  <c r="X40" i="2" s="1"/>
  <c r="V41" i="2"/>
  <c r="V42" i="2"/>
  <c r="V43" i="2"/>
  <c r="X43" i="2" s="1"/>
  <c r="V4" i="2"/>
  <c r="X27" i="2"/>
  <c r="X41" i="2"/>
  <c r="X42" i="2"/>
  <c r="X45" i="2"/>
  <c r="X46" i="2"/>
  <c r="L4" i="2"/>
  <c r="D47" i="2"/>
  <c r="E47" i="2"/>
  <c r="F47" i="2"/>
  <c r="H47" i="2"/>
  <c r="J47" i="2"/>
  <c r="K47" i="2"/>
  <c r="M47" i="2"/>
  <c r="O47" i="2"/>
  <c r="P47" i="2"/>
  <c r="Q47" i="2"/>
  <c r="R47" i="2"/>
  <c r="T47" i="2"/>
  <c r="U47" i="2"/>
  <c r="W47" i="2"/>
  <c r="Z47" i="2"/>
  <c r="AA47" i="2"/>
  <c r="C47" i="2"/>
  <c r="X35" i="2" l="1"/>
  <c r="X17" i="2"/>
  <c r="X4" i="2"/>
  <c r="X34" i="2"/>
  <c r="X21" i="2"/>
  <c r="X16" i="2"/>
  <c r="X12" i="2"/>
  <c r="X30" i="2"/>
  <c r="X26" i="2"/>
  <c r="X22" i="2"/>
  <c r="X33" i="2"/>
  <c r="X20" i="2"/>
  <c r="X15" i="2"/>
  <c r="X13" i="2"/>
  <c r="X18" i="2"/>
  <c r="X14" i="2"/>
  <c r="X5" i="2"/>
  <c r="X32" i="2"/>
  <c r="X23" i="2"/>
  <c r="X36" i="2"/>
  <c r="Y47" i="2"/>
  <c r="N47" i="2"/>
  <c r="X25" i="2"/>
  <c r="I47" i="2"/>
  <c r="G47" i="2"/>
  <c r="L47" i="2"/>
  <c r="S47" i="2" l="1"/>
  <c r="V19" i="2"/>
  <c r="V47" i="2" s="1"/>
  <c r="X19" i="2" l="1"/>
  <c r="X47" i="2" s="1"/>
</calcChain>
</file>

<file path=xl/sharedStrings.xml><?xml version="1.0" encoding="utf-8"?>
<sst xmlns="http://schemas.openxmlformats.org/spreadsheetml/2006/main" count="117" uniqueCount="115">
  <si>
    <t>Nome</t>
  </si>
  <si>
    <t>CARGO</t>
  </si>
  <si>
    <t>REMUNERAÇÕES + BENEFÍCIOS em R$</t>
  </si>
  <si>
    <t>DESCONTOS R$</t>
  </si>
  <si>
    <t>Liquidos</t>
  </si>
  <si>
    <t>Auxilios e Beneficios</t>
  </si>
  <si>
    <t>Auxílios EXTRAS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</si>
  <si>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</si>
  <si>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</si>
  <si>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</si>
  <si>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</si>
  <si>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</si>
  <si>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</si>
  <si>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</si>
  <si>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</si>
  <si>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</si>
  <si>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</si>
  <si>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</si>
  <si>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</si>
  <si>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</si>
  <si>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</si>
  <si>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</si>
  <si>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</si>
  <si>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</si>
  <si>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</si>
  <si>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</si>
  <si>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</si>
  <si>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</si>
  <si>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</si>
  <si>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</si>
  <si>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</si>
  <si>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Função Gratificada</t>
  </si>
  <si>
    <t>Plano de Saúde
R$</t>
  </si>
  <si>
    <t>Alexandre Camilo Vieira</t>
  </si>
  <si>
    <t>Estagiário ASSJUR</t>
  </si>
  <si>
    <t>Alexandre Junckes Jacques</t>
  </si>
  <si>
    <t>Analista Administ./Finan. XV</t>
  </si>
  <si>
    <t>Amanda Crisitina Padova</t>
  </si>
  <si>
    <t>Estagiária ASSESP</t>
  </si>
  <si>
    <t>Amanda Marques da Silva</t>
  </si>
  <si>
    <t>Estagiária GERTEC</t>
  </si>
  <si>
    <t>Andrea Beatriz Fritz Bueno</t>
  </si>
  <si>
    <t>Assistente Técnico V</t>
  </si>
  <si>
    <t>Bruna Porto Martins</t>
  </si>
  <si>
    <t>Técnica em Secretariado XII</t>
  </si>
  <si>
    <t>Carmen Eugenia Alvarez Patron*</t>
  </si>
  <si>
    <t>Arquiteta Fiscal IX</t>
  </si>
  <si>
    <t>Cicero Hipólito da Silva Junior</t>
  </si>
  <si>
    <t>Advogado VIII</t>
  </si>
  <si>
    <t>Felipe Wagner da Silva</t>
  </si>
  <si>
    <t>Assistente Administrativo XVII</t>
  </si>
  <si>
    <t>Fernando Augusto Yudyro Hayashi</t>
  </si>
  <si>
    <t>Arquiteto e Urbanista VIII</t>
  </si>
  <si>
    <t>Fernando de Oliveira Volkmer</t>
  </si>
  <si>
    <t>Assistente Administrativo VII</t>
  </si>
  <si>
    <t>Filipe Lima Rockenbach</t>
  </si>
  <si>
    <t>Gerente Administrativo e Financeiro</t>
  </si>
  <si>
    <t>Franciani Rosalia Rigoni</t>
  </si>
  <si>
    <t>Analista Técnica XI</t>
  </si>
  <si>
    <t>Helen Germann Patricio</t>
  </si>
  <si>
    <t>Analista Administ./Finan. X</t>
  </si>
  <si>
    <t>Isabel Leal Marcon Leonetti</t>
  </si>
  <si>
    <t>Assessora Jurídica</t>
  </si>
  <si>
    <t>Isabela Souza de Borba</t>
  </si>
  <si>
    <t>Advogada X</t>
  </si>
  <si>
    <t>Isabella Pereira de Sousa</t>
  </si>
  <si>
    <t>Assistente Administrativo X</t>
  </si>
  <si>
    <t>Jaime Teixeira Chaves</t>
  </si>
  <si>
    <t>Secretário dos Órgãos Colegiados</t>
  </si>
  <si>
    <t>João Vicente Scarpin</t>
  </si>
  <si>
    <t>Gerente Geral</t>
  </si>
  <si>
    <t>Joyce Crisitina de Souza</t>
  </si>
  <si>
    <t>Estagiário GERFISC</t>
  </si>
  <si>
    <t>Jucelio Dall Agnol</t>
  </si>
  <si>
    <t>Estagiário ASSESP</t>
  </si>
  <si>
    <t>Juliana Donato Tacini</t>
  </si>
  <si>
    <t>Assistente Administrativa II</t>
  </si>
  <si>
    <t>Julianna Luiz Steffens</t>
  </si>
  <si>
    <t>Larissa Ruschel Teixeira Netto</t>
  </si>
  <si>
    <t>Leonardo Vistuba Kawa</t>
  </si>
  <si>
    <t>Gerente de Fiscalização</t>
  </si>
  <si>
    <t>Lilian Laudina Caovilla</t>
  </si>
  <si>
    <t>Arquiteto Fiscal VIII</t>
  </si>
  <si>
    <t>Maria Célia Fonseca</t>
  </si>
  <si>
    <t>Coordenadora de Tecnologia e Sistemas da Informação</t>
  </si>
  <si>
    <t>Marina Lemos Lameiras</t>
  </si>
  <si>
    <t>Arquiteto e Urbanista X</t>
  </si>
  <si>
    <t>Mayara Regina de Souza</t>
  </si>
  <si>
    <t>Arquiteta Fiscal X</t>
  </si>
  <si>
    <t>Melina Valença Marcondes</t>
  </si>
  <si>
    <t>Analista Técnica VIII</t>
  </si>
  <si>
    <t>Nayana Maria de Oliveira</t>
  </si>
  <si>
    <t>Assistente Técnica IX</t>
  </si>
  <si>
    <t>Olavo Coelho Arantes</t>
  </si>
  <si>
    <t>Analista Administrativo Financeiro III</t>
  </si>
  <si>
    <t>Pedro Schultz Fonseca Baptista</t>
  </si>
  <si>
    <t>Gerente Técnico</t>
  </si>
  <si>
    <t>Pery Roberto Segala Medeiros</t>
  </si>
  <si>
    <t>Assessor Especial Presidência</t>
  </si>
  <si>
    <t>Rodrigo David Barros Silva</t>
  </si>
  <si>
    <t>Assistente Técnico VII</t>
  </si>
  <si>
    <t>Tatiana Moreira Feres de Melo</t>
  </si>
  <si>
    <t>Técnico em Secretariado XVII</t>
  </si>
  <si>
    <t>Thiago Pereira Martins*</t>
  </si>
  <si>
    <t>Arquiteto Fiscal VI</t>
  </si>
  <si>
    <t>Thiago Vinicius Pedroso</t>
  </si>
  <si>
    <t>Estagiário GERAF</t>
  </si>
  <si>
    <t>Veraluz Rosa da Silva Oliveira</t>
  </si>
  <si>
    <t>Estagiária GERFISC</t>
  </si>
  <si>
    <t>Vinicius Bastos</t>
  </si>
  <si>
    <t>Yve Sarkis da Costa</t>
  </si>
  <si>
    <t>Assistente Administrativo XV</t>
  </si>
  <si>
    <t>*empregado afastado por auxílio-doença INSS</t>
  </si>
  <si>
    <t>Assistente Administrativo II</t>
  </si>
  <si>
    <t>Publicado em 13/01/2023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</si>
</sst>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showGridLines="0" tabSelected="1" zoomScale="110" zoomScaleNormal="110" zoomScaleSheetLayoutView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F17" sqref="F17"/>
    </sheetView>
  </sheetViews>
  <sheetFormatPr defaultColWidth="11.33203125" defaultRowHeight="10.199999999999999" x14ac:dyDescent="0.3"/>
  <cols>
    <col min="1" max="1" width="27.6640625" style="1" customWidth="1"/>
    <col min="2" max="2" width="33.88671875" style="28" hidden="1" customWidth="1"/>
    <col min="3" max="3" width="9.88671875" style="2" bestFit="1" customWidth="1"/>
    <col min="4" max="4" width="10.6640625" style="2" customWidth="1"/>
    <col min="5" max="5" width="11.109375" style="2" customWidth="1"/>
    <col min="6" max="6" width="8.88671875" style="2" bestFit="1" customWidth="1"/>
    <col min="7" max="7" width="11.5546875" style="2" customWidth="1"/>
    <col min="8" max="8" width="10.5546875" style="2" bestFit="1" customWidth="1"/>
    <col min="9" max="9" width="9.6640625" style="2" bestFit="1" customWidth="1"/>
    <col min="10" max="10" width="9" style="8" bestFit="1" customWidth="1"/>
    <col min="11" max="11" width="11.6640625" style="8" bestFit="1" customWidth="1"/>
    <col min="12" max="12" width="11.6640625" style="2" customWidth="1"/>
    <col min="13" max="13" width="9" style="3" bestFit="1" customWidth="1"/>
    <col min="14" max="14" width="9" style="2" bestFit="1" customWidth="1"/>
    <col min="15" max="15" width="8.5546875" style="2" bestFit="1" customWidth="1"/>
    <col min="16" max="16" width="8.44140625" style="3" bestFit="1" customWidth="1"/>
    <col min="17" max="17" width="8.109375" style="3" bestFit="1" customWidth="1"/>
    <col min="18" max="18" width="11.33203125" style="13" hidden="1" customWidth="1"/>
    <col min="19" max="19" width="12" style="2" bestFit="1" customWidth="1"/>
    <col min="20" max="20" width="7.33203125" style="13" customWidth="1"/>
    <col min="21" max="21" width="8.109375" style="13" customWidth="1"/>
    <col min="22" max="22" width="9.6640625" style="1" bestFit="1" customWidth="1"/>
    <col min="23" max="23" width="11.6640625" style="1" customWidth="1"/>
    <col min="24" max="24" width="12.88671875" style="1" bestFit="1" customWidth="1"/>
    <col min="25" max="25" width="9" style="1" bestFit="1" customWidth="1"/>
    <col min="26" max="26" width="8.109375" style="1" bestFit="1" customWidth="1"/>
    <col min="27" max="27" width="9" style="4" bestFit="1" customWidth="1"/>
    <col min="28" max="16384" width="11.33203125" style="1"/>
  </cols>
  <sheetData>
    <row r="1" spans="1:27" s="9" customFormat="1" ht="19.5" customHeight="1" x14ac:dyDescent="0.3">
      <c r="A1" s="31" t="s">
        <v>0</v>
      </c>
      <c r="B1" s="30" t="s">
        <v>1</v>
      </c>
      <c r="C1" s="34" t="s">
        <v>2</v>
      </c>
      <c r="D1" s="35"/>
      <c r="E1" s="35"/>
      <c r="F1" s="35"/>
      <c r="G1" s="35"/>
      <c r="H1" s="35"/>
      <c r="I1" s="35"/>
      <c r="J1" s="35"/>
      <c r="K1" s="35"/>
      <c r="L1" s="35"/>
      <c r="M1" s="34" t="s">
        <v>3</v>
      </c>
      <c r="N1" s="35"/>
      <c r="O1" s="35"/>
      <c r="P1" s="35"/>
      <c r="Q1" s="35"/>
      <c r="R1" s="35"/>
      <c r="S1" s="35"/>
      <c r="T1" s="35"/>
      <c r="U1" s="35"/>
      <c r="V1" s="39"/>
      <c r="W1" s="34" t="s">
        <v>4</v>
      </c>
      <c r="X1" s="39"/>
      <c r="Y1" s="38" t="s">
        <v>6</v>
      </c>
      <c r="Z1" s="38"/>
      <c r="AA1" s="38"/>
    </row>
    <row r="2" spans="1:27" s="9" customFormat="1" ht="21" customHeight="1" x14ac:dyDescent="0.3">
      <c r="A2" s="31"/>
      <c r="B2" s="30"/>
      <c r="C2" s="32" t="s">
        <v>7</v>
      </c>
      <c r="D2" s="32" t="s">
        <v>31</v>
      </c>
      <c r="E2" s="32" t="s">
        <v>29</v>
      </c>
      <c r="F2" s="32" t="s">
        <v>8</v>
      </c>
      <c r="G2" s="32" t="s">
        <v>10</v>
      </c>
      <c r="H2" s="32" t="s">
        <v>9</v>
      </c>
      <c r="I2" s="32" t="s">
        <v>11</v>
      </c>
      <c r="J2" s="32" t="s">
        <v>12</v>
      </c>
      <c r="K2" s="32" t="s">
        <v>13</v>
      </c>
      <c r="L2" s="32" t="s">
        <v>28</v>
      </c>
      <c r="M2" s="29" t="s">
        <v>14</v>
      </c>
      <c r="N2" s="29" t="s">
        <v>15</v>
      </c>
      <c r="O2" s="29" t="s">
        <v>16</v>
      </c>
      <c r="P2" s="29" t="s">
        <v>32</v>
      </c>
      <c r="Q2" s="29" t="s">
        <v>17</v>
      </c>
      <c r="R2" s="29" t="s">
        <v>18</v>
      </c>
      <c r="S2" s="29" t="s">
        <v>19</v>
      </c>
      <c r="T2" s="40" t="s">
        <v>5</v>
      </c>
      <c r="U2" s="41"/>
      <c r="V2" s="29" t="s">
        <v>22</v>
      </c>
      <c r="W2" s="32" t="s">
        <v>23</v>
      </c>
      <c r="X2" s="32" t="s">
        <v>24</v>
      </c>
      <c r="Y2" s="36" t="s">
        <v>25</v>
      </c>
      <c r="Z2" s="32" t="s">
        <v>26</v>
      </c>
      <c r="AA2" s="29" t="s">
        <v>27</v>
      </c>
    </row>
    <row r="3" spans="1:27" s="9" customFormat="1" ht="36" x14ac:dyDescent="0.3">
      <c r="A3" s="31"/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  <c r="O3" s="29"/>
      <c r="P3" s="29"/>
      <c r="Q3" s="29"/>
      <c r="R3" s="29"/>
      <c r="S3" s="29"/>
      <c r="T3" s="16" t="s">
        <v>20</v>
      </c>
      <c r="U3" s="16" t="s">
        <v>21</v>
      </c>
      <c r="V3" s="29"/>
      <c r="W3" s="33"/>
      <c r="X3" s="33"/>
      <c r="Y3" s="37"/>
      <c r="Z3" s="33"/>
      <c r="AA3" s="29"/>
    </row>
    <row r="4" spans="1:27" s="10" customFormat="1" x14ac:dyDescent="0.3">
      <c r="A4" s="17" t="s">
        <v>33</v>
      </c>
      <c r="B4" s="25" t="s">
        <v>34</v>
      </c>
      <c r="C4" s="5">
        <v>1051.82</v>
      </c>
      <c r="D4" s="5"/>
      <c r="E4" s="5"/>
      <c r="F4" s="5"/>
      <c r="G4" s="5"/>
      <c r="H4" s="5"/>
      <c r="I4" s="5"/>
      <c r="J4" s="5"/>
      <c r="K4" s="5">
        <v>96.07</v>
      </c>
      <c r="L4" s="6">
        <f>SUM(C4:K4)</f>
        <v>1147.8899999999999</v>
      </c>
      <c r="M4" s="5"/>
      <c r="N4" s="5"/>
      <c r="O4" s="5"/>
      <c r="P4" s="5"/>
      <c r="Q4" s="5"/>
      <c r="R4" s="5"/>
      <c r="S4" s="5"/>
      <c r="T4" s="5"/>
      <c r="U4" s="5"/>
      <c r="V4" s="6">
        <f>SUM(M4:U4)</f>
        <v>0</v>
      </c>
      <c r="W4" s="5">
        <v>0</v>
      </c>
      <c r="X4" s="6">
        <f>L4-V4</f>
        <v>1147.8899999999999</v>
      </c>
      <c r="Y4" s="5">
        <v>0</v>
      </c>
      <c r="Z4" s="19"/>
      <c r="AA4" s="19"/>
    </row>
    <row r="5" spans="1:27" x14ac:dyDescent="0.3">
      <c r="A5" s="17" t="s">
        <v>35</v>
      </c>
      <c r="B5" s="25" t="s">
        <v>36</v>
      </c>
      <c r="C5" s="5">
        <v>8414.7900000000009</v>
      </c>
      <c r="D5" s="5"/>
      <c r="E5" s="5"/>
      <c r="F5" s="5"/>
      <c r="G5" s="5"/>
      <c r="H5" s="5">
        <v>4207.3999999999996</v>
      </c>
      <c r="I5" s="5"/>
      <c r="J5" s="5"/>
      <c r="K5" s="5"/>
      <c r="L5" s="6">
        <f t="shared" ref="L5:L46" si="0">SUM(C5:K5)</f>
        <v>12622.19</v>
      </c>
      <c r="M5" s="5">
        <v>828.38</v>
      </c>
      <c r="N5" s="5">
        <v>1164.77</v>
      </c>
      <c r="O5" s="5"/>
      <c r="P5" s="5">
        <f>109.44+114.37</f>
        <v>223.81</v>
      </c>
      <c r="Q5" s="5"/>
      <c r="R5" s="5"/>
      <c r="S5" s="5"/>
      <c r="T5" s="5">
        <v>84.15</v>
      </c>
      <c r="U5" s="5">
        <v>51.06</v>
      </c>
      <c r="V5" s="6">
        <f t="shared" ref="V5:V46" si="1">SUM(M5:U5)</f>
        <v>2352.17</v>
      </c>
      <c r="W5" s="5">
        <v>0</v>
      </c>
      <c r="X5" s="6">
        <f t="shared" ref="X5:X46" si="2">L5-V5</f>
        <v>10270.02</v>
      </c>
      <c r="Y5" s="5">
        <v>1009.7752</v>
      </c>
      <c r="Z5" s="19">
        <v>131.4</v>
      </c>
      <c r="AA5" s="19">
        <v>1021.12</v>
      </c>
    </row>
    <row r="6" spans="1:27" x14ac:dyDescent="0.3">
      <c r="A6" s="17" t="s">
        <v>37</v>
      </c>
      <c r="B6" s="25" t="s">
        <v>38</v>
      </c>
      <c r="C6" s="5">
        <v>1051.82</v>
      </c>
      <c r="D6" s="5"/>
      <c r="E6" s="5"/>
      <c r="F6" s="5"/>
      <c r="G6" s="5"/>
      <c r="H6" s="5"/>
      <c r="I6" s="5"/>
      <c r="J6" s="5"/>
      <c r="K6" s="5">
        <v>96.07</v>
      </c>
      <c r="L6" s="6">
        <f t="shared" si="0"/>
        <v>1147.8899999999999</v>
      </c>
      <c r="M6" s="5"/>
      <c r="N6" s="5"/>
      <c r="O6" s="5"/>
      <c r="P6" s="5"/>
      <c r="Q6" s="5"/>
      <c r="R6" s="5"/>
      <c r="S6" s="5"/>
      <c r="T6" s="5"/>
      <c r="U6" s="5"/>
      <c r="V6" s="6">
        <f t="shared" si="1"/>
        <v>0</v>
      </c>
      <c r="W6" s="5">
        <v>0</v>
      </c>
      <c r="X6" s="6">
        <f t="shared" si="2"/>
        <v>1147.8899999999999</v>
      </c>
      <c r="Y6" s="5">
        <v>0</v>
      </c>
      <c r="Z6" s="19"/>
      <c r="AA6" s="19"/>
    </row>
    <row r="7" spans="1:27" x14ac:dyDescent="0.3">
      <c r="A7" s="17" t="s">
        <v>39</v>
      </c>
      <c r="B7" s="25" t="s">
        <v>40</v>
      </c>
      <c r="C7" s="5">
        <v>1051.82</v>
      </c>
      <c r="D7" s="5"/>
      <c r="E7" s="5"/>
      <c r="F7" s="5"/>
      <c r="G7" s="5"/>
      <c r="H7" s="5"/>
      <c r="I7" s="5"/>
      <c r="J7" s="5"/>
      <c r="K7" s="5">
        <v>96.07</v>
      </c>
      <c r="L7" s="6">
        <f t="shared" si="0"/>
        <v>1147.8899999999999</v>
      </c>
      <c r="M7" s="5"/>
      <c r="N7" s="5"/>
      <c r="O7" s="5"/>
      <c r="P7" s="5"/>
      <c r="Q7" s="5"/>
      <c r="R7" s="5"/>
      <c r="S7" s="5"/>
      <c r="T7" s="5"/>
      <c r="U7" s="5"/>
      <c r="V7" s="6">
        <f t="shared" si="1"/>
        <v>0</v>
      </c>
      <c r="W7" s="5">
        <v>0</v>
      </c>
      <c r="X7" s="6">
        <f t="shared" si="2"/>
        <v>1147.8899999999999</v>
      </c>
      <c r="Y7" s="5">
        <v>0</v>
      </c>
      <c r="Z7" s="19"/>
      <c r="AA7" s="19"/>
    </row>
    <row r="8" spans="1:27" x14ac:dyDescent="0.3">
      <c r="A8" s="17" t="s">
        <v>41</v>
      </c>
      <c r="B8" s="25" t="s">
        <v>42</v>
      </c>
      <c r="C8" s="5">
        <v>3670.22</v>
      </c>
      <c r="D8" s="5"/>
      <c r="E8" s="5"/>
      <c r="F8" s="5"/>
      <c r="G8" s="5">
        <f>1/20*3374.92</f>
        <v>168.74600000000001</v>
      </c>
      <c r="H8" s="5">
        <v>1898.39</v>
      </c>
      <c r="I8" s="5"/>
      <c r="J8" s="5"/>
      <c r="K8" s="5"/>
      <c r="L8" s="6">
        <f t="shared" si="0"/>
        <v>5737.3559999999998</v>
      </c>
      <c r="M8" s="5">
        <f>12.65+360.98</f>
        <v>373.63</v>
      </c>
      <c r="N8" s="5">
        <f>105.48+141.59</f>
        <v>247.07</v>
      </c>
      <c r="O8" s="5"/>
      <c r="P8" s="5">
        <v>25.96</v>
      </c>
      <c r="Q8" s="5"/>
      <c r="R8" s="5"/>
      <c r="S8" s="5">
        <f>168.75-105.48-12.65</f>
        <v>50.62</v>
      </c>
      <c r="T8" s="5">
        <v>37.97</v>
      </c>
      <c r="U8" s="5">
        <v>51.06</v>
      </c>
      <c r="V8" s="6">
        <f t="shared" si="1"/>
        <v>786.31000000000017</v>
      </c>
      <c r="W8" s="5">
        <v>0</v>
      </c>
      <c r="X8" s="6">
        <f t="shared" si="2"/>
        <v>4951.0459999999994</v>
      </c>
      <c r="Y8" s="5">
        <v>458.98879999999997</v>
      </c>
      <c r="Z8" s="19">
        <v>122.64</v>
      </c>
      <c r="AA8" s="19">
        <v>1021.12</v>
      </c>
    </row>
    <row r="9" spans="1:27" x14ac:dyDescent="0.3">
      <c r="A9" s="17" t="s">
        <v>43</v>
      </c>
      <c r="B9" s="25" t="s">
        <v>44</v>
      </c>
      <c r="C9" s="5">
        <v>5524.78</v>
      </c>
      <c r="D9" s="5"/>
      <c r="E9" s="5"/>
      <c r="F9" s="5"/>
      <c r="G9" s="5"/>
      <c r="H9" s="5">
        <v>2762.39</v>
      </c>
      <c r="I9" s="5"/>
      <c r="J9" s="5"/>
      <c r="K9" s="5"/>
      <c r="L9" s="6">
        <f t="shared" si="0"/>
        <v>8287.17</v>
      </c>
      <c r="M9" s="5">
        <v>604.1</v>
      </c>
      <c r="N9" s="5">
        <v>420.8</v>
      </c>
      <c r="O9" s="5"/>
      <c r="P9" s="5">
        <f>114.37+457.42+94.74</f>
        <v>666.53</v>
      </c>
      <c r="Q9" s="5">
        <v>39.590000000000003</v>
      </c>
      <c r="R9" s="5"/>
      <c r="S9" s="5"/>
      <c r="T9" s="5">
        <v>55.25</v>
      </c>
      <c r="U9" s="5">
        <v>51.06</v>
      </c>
      <c r="V9" s="6">
        <f t="shared" si="1"/>
        <v>1837.33</v>
      </c>
      <c r="W9" s="5">
        <v>0</v>
      </c>
      <c r="X9" s="6">
        <f t="shared" si="2"/>
        <v>6449.84</v>
      </c>
      <c r="Y9" s="5">
        <v>659.80639999999994</v>
      </c>
      <c r="Z9" s="19">
        <v>131.4</v>
      </c>
      <c r="AA9" s="19">
        <v>1021.12</v>
      </c>
    </row>
    <row r="10" spans="1:27" x14ac:dyDescent="0.3">
      <c r="A10" s="17" t="s">
        <v>45</v>
      </c>
      <c r="B10" s="25" t="s">
        <v>46</v>
      </c>
      <c r="C10" s="5"/>
      <c r="D10" s="5"/>
      <c r="E10" s="5"/>
      <c r="F10" s="5"/>
      <c r="G10" s="5"/>
      <c r="H10" s="5"/>
      <c r="I10" s="5"/>
      <c r="J10" s="5"/>
      <c r="K10" s="5">
        <v>474.46</v>
      </c>
      <c r="L10" s="6">
        <f t="shared" si="0"/>
        <v>474.46</v>
      </c>
      <c r="M10" s="5"/>
      <c r="N10" s="5"/>
      <c r="O10" s="5"/>
      <c r="P10" s="5">
        <v>186.17</v>
      </c>
      <c r="Q10" s="5"/>
      <c r="R10" s="5"/>
      <c r="S10" s="5">
        <v>237.23</v>
      </c>
      <c r="T10" s="5"/>
      <c r="U10" s="5">
        <v>51.06</v>
      </c>
      <c r="V10" s="6">
        <f t="shared" si="1"/>
        <v>474.46</v>
      </c>
      <c r="W10" s="5">
        <v>0</v>
      </c>
      <c r="X10" s="6">
        <f t="shared" si="2"/>
        <v>0</v>
      </c>
      <c r="Y10" s="5">
        <v>0</v>
      </c>
      <c r="Z10" s="19"/>
      <c r="AA10" s="19">
        <v>1021.12</v>
      </c>
    </row>
    <row r="11" spans="1:27" ht="11.25" customHeight="1" x14ac:dyDescent="0.3">
      <c r="A11" s="17" t="s">
        <v>47</v>
      </c>
      <c r="B11" s="25" t="s">
        <v>48</v>
      </c>
      <c r="C11" s="5">
        <v>10375.48</v>
      </c>
      <c r="D11" s="5"/>
      <c r="E11" s="5"/>
      <c r="F11" s="5"/>
      <c r="G11" s="5"/>
      <c r="H11" s="5">
        <v>5187.74</v>
      </c>
      <c r="I11" s="5"/>
      <c r="J11" s="5">
        <v>1438.87</v>
      </c>
      <c r="K11" s="5">
        <v>437.87</v>
      </c>
      <c r="L11" s="6">
        <f t="shared" si="0"/>
        <v>17439.96</v>
      </c>
      <c r="M11" s="5">
        <v>828.38</v>
      </c>
      <c r="N11" s="5">
        <v>1703.96</v>
      </c>
      <c r="O11" s="5"/>
      <c r="P11" s="5">
        <f>163.37+68.61</f>
        <v>231.98000000000002</v>
      </c>
      <c r="Q11" s="5"/>
      <c r="R11" s="5"/>
      <c r="S11" s="5"/>
      <c r="T11" s="5">
        <v>95.85</v>
      </c>
      <c r="U11" s="5">
        <v>51.06</v>
      </c>
      <c r="V11" s="6">
        <f t="shared" si="1"/>
        <v>2911.23</v>
      </c>
      <c r="W11" s="5">
        <v>0</v>
      </c>
      <c r="X11" s="6">
        <f t="shared" si="2"/>
        <v>14528.73</v>
      </c>
      <c r="Y11" s="5">
        <v>1245.0576000000001</v>
      </c>
      <c r="Z11" s="19">
        <v>131.4</v>
      </c>
      <c r="AA11" s="19">
        <v>1021.12</v>
      </c>
    </row>
    <row r="12" spans="1:27" ht="11.25" customHeight="1" x14ac:dyDescent="0.3">
      <c r="A12" s="23" t="s">
        <v>49</v>
      </c>
      <c r="B12" s="25" t="s">
        <v>50</v>
      </c>
      <c r="C12" s="5">
        <v>4815.24</v>
      </c>
      <c r="D12" s="5"/>
      <c r="E12" s="5"/>
      <c r="F12" s="5"/>
      <c r="G12" s="5"/>
      <c r="H12" s="5">
        <v>2407.62</v>
      </c>
      <c r="I12" s="5"/>
      <c r="J12" s="5"/>
      <c r="K12" s="5"/>
      <c r="L12" s="6">
        <f t="shared" si="0"/>
        <v>7222.86</v>
      </c>
      <c r="M12" s="5">
        <v>510.3</v>
      </c>
      <c r="N12" s="5">
        <v>332.48</v>
      </c>
      <c r="O12" s="5"/>
      <c r="P12" s="5">
        <v>38.880000000000003</v>
      </c>
      <c r="Q12" s="5"/>
      <c r="R12" s="5"/>
      <c r="S12" s="5"/>
      <c r="T12" s="5">
        <v>48.15</v>
      </c>
      <c r="U12" s="5">
        <v>51.06</v>
      </c>
      <c r="V12" s="6">
        <f t="shared" si="1"/>
        <v>980.86999999999989</v>
      </c>
      <c r="W12" s="5">
        <v>0</v>
      </c>
      <c r="X12" s="6">
        <f t="shared" si="2"/>
        <v>6241.99</v>
      </c>
      <c r="Y12" s="5">
        <v>577.8288</v>
      </c>
      <c r="Z12" s="19">
        <v>131.4</v>
      </c>
      <c r="AA12" s="19">
        <v>1021.12</v>
      </c>
    </row>
    <row r="13" spans="1:27" s="4" customFormat="1" x14ac:dyDescent="0.3">
      <c r="A13" s="18" t="s">
        <v>51</v>
      </c>
      <c r="B13" s="26" t="s">
        <v>52</v>
      </c>
      <c r="C13" s="22">
        <v>12137.36</v>
      </c>
      <c r="D13" s="5"/>
      <c r="E13" s="5"/>
      <c r="F13" s="5"/>
      <c r="G13" s="5"/>
      <c r="H13" s="5">
        <v>6068.68</v>
      </c>
      <c r="I13" s="5"/>
      <c r="J13" s="5">
        <v>1438.87</v>
      </c>
      <c r="K13" s="5"/>
      <c r="L13" s="6">
        <f t="shared" si="0"/>
        <v>19644.91</v>
      </c>
      <c r="M13" s="5">
        <v>828.38</v>
      </c>
      <c r="N13" s="5">
        <v>2240.61</v>
      </c>
      <c r="O13" s="5"/>
      <c r="P13" s="5">
        <v>68.61</v>
      </c>
      <c r="Q13" s="5"/>
      <c r="R13" s="5"/>
      <c r="S13" s="5"/>
      <c r="T13" s="5"/>
      <c r="U13" s="5">
        <v>51.06</v>
      </c>
      <c r="V13" s="6">
        <f t="shared" si="1"/>
        <v>3188.6600000000003</v>
      </c>
      <c r="W13" s="5">
        <v>0</v>
      </c>
      <c r="X13" s="6">
        <f t="shared" si="2"/>
        <v>16456.25</v>
      </c>
      <c r="Y13" s="5">
        <v>1456.4831999999999</v>
      </c>
      <c r="Z13" s="19"/>
      <c r="AA13" s="19">
        <v>1021.12</v>
      </c>
    </row>
    <row r="14" spans="1:27" s="10" customFormat="1" x14ac:dyDescent="0.3">
      <c r="A14" s="18" t="s">
        <v>53</v>
      </c>
      <c r="B14" s="25" t="s">
        <v>54</v>
      </c>
      <c r="C14" s="5">
        <v>3950.17</v>
      </c>
      <c r="D14" s="5">
        <v>1185.05</v>
      </c>
      <c r="E14" s="5"/>
      <c r="F14" s="5"/>
      <c r="G14" s="5"/>
      <c r="H14" s="5">
        <v>2567.62</v>
      </c>
      <c r="I14" s="5"/>
      <c r="J14" s="5"/>
      <c r="K14" s="5"/>
      <c r="L14" s="6">
        <f t="shared" si="0"/>
        <v>7702.84</v>
      </c>
      <c r="M14" s="5">
        <v>555.1</v>
      </c>
      <c r="N14" s="5">
        <v>394.4</v>
      </c>
      <c r="O14" s="5"/>
      <c r="P14" s="5">
        <f>132.66+243.42</f>
        <v>376.08</v>
      </c>
      <c r="Q14" s="5"/>
      <c r="R14" s="5"/>
      <c r="S14" s="5">
        <v>260.31</v>
      </c>
      <c r="T14" s="5">
        <v>39.5</v>
      </c>
      <c r="U14" s="5">
        <v>51.06</v>
      </c>
      <c r="V14" s="6">
        <f t="shared" si="1"/>
        <v>1676.4499999999998</v>
      </c>
      <c r="W14" s="5">
        <v>0</v>
      </c>
      <c r="X14" s="6">
        <f t="shared" si="2"/>
        <v>6026.39</v>
      </c>
      <c r="Y14" s="5">
        <v>616.22720000000004</v>
      </c>
      <c r="Z14" s="19">
        <v>175.2</v>
      </c>
      <c r="AA14" s="19">
        <v>1021.12</v>
      </c>
    </row>
    <row r="15" spans="1:27" s="10" customFormat="1" x14ac:dyDescent="0.3">
      <c r="A15" s="17" t="s">
        <v>55</v>
      </c>
      <c r="B15" s="25" t="s">
        <v>56</v>
      </c>
      <c r="C15" s="5">
        <v>14494.51</v>
      </c>
      <c r="D15" s="5"/>
      <c r="E15" s="5"/>
      <c r="F15" s="5"/>
      <c r="G15" s="5"/>
      <c r="H15" s="5">
        <v>7247.25</v>
      </c>
      <c r="I15" s="5"/>
      <c r="J15" s="5">
        <v>1509.25</v>
      </c>
      <c r="K15" s="5"/>
      <c r="L15" s="6">
        <f t="shared" si="0"/>
        <v>23251.010000000002</v>
      </c>
      <c r="M15" s="5">
        <v>828.38</v>
      </c>
      <c r="N15" s="5">
        <v>2888.83</v>
      </c>
      <c r="O15" s="5"/>
      <c r="P15" s="5">
        <v>91.48</v>
      </c>
      <c r="Q15" s="5"/>
      <c r="R15" s="5"/>
      <c r="S15" s="5"/>
      <c r="T15" s="5"/>
      <c r="U15" s="5">
        <v>51.06</v>
      </c>
      <c r="V15" s="6">
        <f t="shared" si="1"/>
        <v>3859.75</v>
      </c>
      <c r="W15" s="5">
        <v>0</v>
      </c>
      <c r="X15" s="6">
        <f t="shared" si="2"/>
        <v>19391.260000000002</v>
      </c>
      <c r="Y15" s="5">
        <v>1739.3407999999999</v>
      </c>
      <c r="Z15" s="19"/>
      <c r="AA15" s="19">
        <v>1021.12</v>
      </c>
    </row>
    <row r="16" spans="1:27" s="10" customFormat="1" ht="11.25" customHeight="1" x14ac:dyDescent="0.3">
      <c r="A16" s="24" t="s">
        <v>57</v>
      </c>
      <c r="B16" s="25" t="s">
        <v>58</v>
      </c>
      <c r="C16" s="5">
        <v>13137.87</v>
      </c>
      <c r="D16" s="5"/>
      <c r="E16" s="5"/>
      <c r="F16" s="5"/>
      <c r="G16" s="5"/>
      <c r="H16" s="5">
        <v>6568.94</v>
      </c>
      <c r="I16" s="5"/>
      <c r="J16" s="5"/>
      <c r="K16" s="5">
        <v>437.87</v>
      </c>
      <c r="L16" s="6">
        <f t="shared" si="0"/>
        <v>20144.68</v>
      </c>
      <c r="M16" s="5">
        <v>828.38</v>
      </c>
      <c r="N16" s="5">
        <v>2463.61</v>
      </c>
      <c r="O16" s="5"/>
      <c r="P16" s="5">
        <f>91.48+683.22+114.37</f>
        <v>889.07</v>
      </c>
      <c r="Q16" s="5"/>
      <c r="R16" s="5"/>
      <c r="S16" s="5"/>
      <c r="T16" s="5"/>
      <c r="U16" s="5">
        <v>51.06</v>
      </c>
      <c r="V16" s="6">
        <f t="shared" si="1"/>
        <v>4232.1200000000008</v>
      </c>
      <c r="W16" s="5">
        <v>0</v>
      </c>
      <c r="X16" s="6">
        <f t="shared" si="2"/>
        <v>15912.56</v>
      </c>
      <c r="Y16" s="5">
        <v>1576.5448000000001</v>
      </c>
      <c r="Z16" s="19"/>
      <c r="AA16" s="19">
        <v>1021.12</v>
      </c>
    </row>
    <row r="17" spans="1:27" s="10" customFormat="1" ht="11.25" customHeight="1" x14ac:dyDescent="0.3">
      <c r="A17" s="18" t="s">
        <v>59</v>
      </c>
      <c r="B17" s="25" t="s">
        <v>60</v>
      </c>
      <c r="C17" s="5">
        <v>5081.03</v>
      </c>
      <c r="D17" s="5">
        <v>1524.31</v>
      </c>
      <c r="E17" s="5"/>
      <c r="F17" s="5"/>
      <c r="G17" s="5">
        <v>4403.55</v>
      </c>
      <c r="H17" s="4">
        <v>4954</v>
      </c>
      <c r="I17" s="5"/>
      <c r="J17" s="5"/>
      <c r="K17" s="5"/>
      <c r="L17" s="6">
        <f t="shared" si="0"/>
        <v>15962.89</v>
      </c>
      <c r="M17" s="5">
        <f>452.67+375.71</f>
        <v>828.38</v>
      </c>
      <c r="N17" s="5">
        <f>252.82+843.79</f>
        <v>1096.6099999999999</v>
      </c>
      <c r="O17" s="5"/>
      <c r="P17" s="5">
        <v>394.32</v>
      </c>
      <c r="Q17" s="5"/>
      <c r="R17" s="5"/>
      <c r="S17" s="5">
        <v>3698.06</v>
      </c>
      <c r="T17" s="5"/>
      <c r="U17" s="5">
        <v>51.06</v>
      </c>
      <c r="V17" s="6">
        <f t="shared" si="1"/>
        <v>6068.43</v>
      </c>
      <c r="W17" s="5">
        <v>0</v>
      </c>
      <c r="X17" s="6">
        <f t="shared" si="2"/>
        <v>9894.4599999999991</v>
      </c>
      <c r="Y17" s="5">
        <v>1277.0311999999999</v>
      </c>
      <c r="Z17" s="19"/>
      <c r="AA17" s="19">
        <v>1021.12</v>
      </c>
    </row>
    <row r="18" spans="1:27" s="10" customFormat="1" ht="11.25" customHeight="1" x14ac:dyDescent="0.3">
      <c r="A18" s="17" t="s">
        <v>61</v>
      </c>
      <c r="B18" s="25" t="s">
        <v>62</v>
      </c>
      <c r="C18" s="5">
        <v>14011.36</v>
      </c>
      <c r="D18" s="5"/>
      <c r="E18" s="5"/>
      <c r="F18" s="5"/>
      <c r="G18" s="5">
        <f>1/16*10307.21</f>
        <v>644.20062499999995</v>
      </c>
      <c r="H18" s="5">
        <v>7247.25</v>
      </c>
      <c r="I18" s="5"/>
      <c r="J18" s="5"/>
      <c r="K18" s="5">
        <v>875.74</v>
      </c>
      <c r="L18" s="6">
        <f t="shared" si="0"/>
        <v>22778.550625</v>
      </c>
      <c r="M18" s="5">
        <f>48.31+780.07</f>
        <v>828.38000000000011</v>
      </c>
      <c r="N18" s="5">
        <v>2664.97</v>
      </c>
      <c r="O18" s="5"/>
      <c r="P18" s="5">
        <f>91.48+114.37+131.27</f>
        <v>337.12</v>
      </c>
      <c r="Q18" s="5"/>
      <c r="R18" s="5"/>
      <c r="S18" s="5">
        <f>644.2-48.31</f>
        <v>595.8900000000001</v>
      </c>
      <c r="T18" s="5"/>
      <c r="U18" s="5">
        <v>51.06</v>
      </c>
      <c r="V18" s="6">
        <f t="shared" si="1"/>
        <v>4477.42</v>
      </c>
      <c r="W18" s="5">
        <v>0</v>
      </c>
      <c r="X18" s="6">
        <f t="shared" si="2"/>
        <v>18301.130624999998</v>
      </c>
      <c r="Y18" s="5">
        <v>1752.2256</v>
      </c>
      <c r="Z18" s="19"/>
      <c r="AA18" s="19">
        <v>1021.12</v>
      </c>
    </row>
    <row r="19" spans="1:27" s="10" customFormat="1" ht="11.25" customHeight="1" x14ac:dyDescent="0.3">
      <c r="A19" s="17" t="s">
        <v>63</v>
      </c>
      <c r="B19" s="25" t="s">
        <v>64</v>
      </c>
      <c r="C19" s="5">
        <f>123.33+10794.65</f>
        <v>10917.98</v>
      </c>
      <c r="D19" s="5"/>
      <c r="E19" s="5"/>
      <c r="F19" s="5"/>
      <c r="G19" s="5"/>
      <c r="H19" s="5">
        <v>5397.33</v>
      </c>
      <c r="I19" s="5"/>
      <c r="J19" s="5"/>
      <c r="K19" s="4"/>
      <c r="L19" s="6">
        <f t="shared" si="0"/>
        <v>16315.31</v>
      </c>
      <c r="M19" s="5">
        <v>828.38</v>
      </c>
      <c r="N19" s="5">
        <v>1905.28</v>
      </c>
      <c r="O19" s="5"/>
      <c r="P19" s="5">
        <v>68.61</v>
      </c>
      <c r="Q19" s="5"/>
      <c r="R19" s="5"/>
      <c r="S19" s="5"/>
      <c r="T19" s="5"/>
      <c r="U19" s="5">
        <v>51.06</v>
      </c>
      <c r="V19" s="6">
        <f t="shared" si="1"/>
        <v>2853.33</v>
      </c>
      <c r="W19" s="5">
        <v>0</v>
      </c>
      <c r="X19" s="6">
        <f t="shared" si="2"/>
        <v>13461.98</v>
      </c>
      <c r="Y19" s="5">
        <v>1305.2248</v>
      </c>
      <c r="Z19" s="19"/>
      <c r="AA19" s="19">
        <v>1021.12</v>
      </c>
    </row>
    <row r="20" spans="1:27" ht="11.25" customHeight="1" x14ac:dyDescent="0.3">
      <c r="A20" s="17" t="s">
        <v>65</v>
      </c>
      <c r="B20" s="25" t="s">
        <v>66</v>
      </c>
      <c r="C20" s="5">
        <v>4191.95</v>
      </c>
      <c r="D20" s="5"/>
      <c r="E20" s="5"/>
      <c r="F20" s="5"/>
      <c r="G20" s="5"/>
      <c r="H20" s="5">
        <v>2095.98</v>
      </c>
      <c r="I20" s="5"/>
      <c r="J20" s="20"/>
      <c r="K20" s="5"/>
      <c r="L20" s="6">
        <f t="shared" si="0"/>
        <v>6287.93</v>
      </c>
      <c r="M20" s="5">
        <v>423.04</v>
      </c>
      <c r="N20" s="5">
        <v>211.87</v>
      </c>
      <c r="O20" s="5"/>
      <c r="P20" s="5">
        <v>16.579999999999998</v>
      </c>
      <c r="Q20" s="5"/>
      <c r="R20" s="5"/>
      <c r="S20" s="5"/>
      <c r="T20" s="5">
        <v>41.92</v>
      </c>
      <c r="U20" s="5">
        <v>51.06</v>
      </c>
      <c r="V20" s="6">
        <f t="shared" si="1"/>
        <v>744.47</v>
      </c>
      <c r="W20" s="5">
        <v>0</v>
      </c>
      <c r="X20" s="6">
        <f t="shared" si="2"/>
        <v>5543.46</v>
      </c>
      <c r="Y20" s="5">
        <v>503.03440000000001</v>
      </c>
      <c r="Z20" s="19">
        <v>231</v>
      </c>
      <c r="AA20" s="19">
        <v>1021.12</v>
      </c>
    </row>
    <row r="21" spans="1:27" s="7" customFormat="1" x14ac:dyDescent="0.3">
      <c r="A21" s="18" t="s">
        <v>67</v>
      </c>
      <c r="B21" s="25" t="s">
        <v>68</v>
      </c>
      <c r="C21" s="14">
        <v>14494.51</v>
      </c>
      <c r="D21" s="5"/>
      <c r="E21" s="14"/>
      <c r="F21" s="14"/>
      <c r="G21" s="14"/>
      <c r="H21" s="14">
        <v>6643.32</v>
      </c>
      <c r="I21" s="14"/>
      <c r="J21" s="5">
        <v>1438.87</v>
      </c>
      <c r="K21" s="5"/>
      <c r="L21" s="6">
        <f t="shared" si="0"/>
        <v>22576.7</v>
      </c>
      <c r="M21" s="14">
        <v>828.38</v>
      </c>
      <c r="N21" s="14">
        <v>2784.55</v>
      </c>
      <c r="O21" s="14"/>
      <c r="P21" s="21">
        <f>117.56+163.37+587.8</f>
        <v>868.73</v>
      </c>
      <c r="Q21" s="21"/>
      <c r="R21" s="14"/>
      <c r="S21" s="14"/>
      <c r="T21" s="5"/>
      <c r="U21" s="5">
        <v>51.06</v>
      </c>
      <c r="V21" s="6">
        <f t="shared" si="1"/>
        <v>4532.72</v>
      </c>
      <c r="W21" s="5">
        <v>0</v>
      </c>
      <c r="X21" s="6">
        <f t="shared" si="2"/>
        <v>18043.98</v>
      </c>
      <c r="Y21" s="14">
        <v>1691.0264</v>
      </c>
      <c r="Z21" s="19"/>
      <c r="AA21" s="19">
        <v>1021.12</v>
      </c>
    </row>
    <row r="22" spans="1:27" s="7" customFormat="1" x14ac:dyDescent="0.3">
      <c r="A22" s="18" t="s">
        <v>69</v>
      </c>
      <c r="B22" s="25" t="s">
        <v>70</v>
      </c>
      <c r="C22" s="5">
        <v>18912.02</v>
      </c>
      <c r="D22" s="5"/>
      <c r="E22" s="14"/>
      <c r="F22" s="14"/>
      <c r="G22" s="14"/>
      <c r="H22" s="14">
        <v>8668.01</v>
      </c>
      <c r="I22" s="14"/>
      <c r="J22" s="5"/>
      <c r="K22" s="5"/>
      <c r="L22" s="6">
        <f t="shared" si="0"/>
        <v>27580.03</v>
      </c>
      <c r="M22" s="14">
        <v>828.38</v>
      </c>
      <c r="N22" s="14">
        <v>4103.6400000000003</v>
      </c>
      <c r="O22" s="14"/>
      <c r="P22" s="14">
        <v>103.84</v>
      </c>
      <c r="Q22" s="14"/>
      <c r="R22" s="14"/>
      <c r="S22" s="14"/>
      <c r="T22" s="5"/>
      <c r="U22" s="5">
        <v>51.06</v>
      </c>
      <c r="V22" s="6">
        <f t="shared" si="1"/>
        <v>5086.920000000001</v>
      </c>
      <c r="W22" s="5">
        <v>0</v>
      </c>
      <c r="X22" s="6">
        <f t="shared" si="2"/>
        <v>22493.109999999997</v>
      </c>
      <c r="Y22" s="14">
        <v>2206.4023999999999</v>
      </c>
      <c r="Z22" s="19"/>
      <c r="AA22" s="19">
        <v>1021.12</v>
      </c>
    </row>
    <row r="23" spans="1:27" x14ac:dyDescent="0.3">
      <c r="A23" s="18" t="s">
        <v>71</v>
      </c>
      <c r="B23" s="25" t="s">
        <v>72</v>
      </c>
      <c r="C23" s="5">
        <v>1051.82</v>
      </c>
      <c r="D23" s="5"/>
      <c r="E23" s="5"/>
      <c r="F23" s="5"/>
      <c r="G23" s="5"/>
      <c r="H23" s="5"/>
      <c r="I23" s="5"/>
      <c r="J23" s="5"/>
      <c r="K23" s="5">
        <v>96.07</v>
      </c>
      <c r="L23" s="6">
        <f t="shared" si="0"/>
        <v>1147.8899999999999</v>
      </c>
      <c r="M23" s="5"/>
      <c r="N23" s="5"/>
      <c r="O23" s="5"/>
      <c r="P23" s="5"/>
      <c r="Q23" s="5"/>
      <c r="R23" s="5"/>
      <c r="S23" s="5"/>
      <c r="T23" s="5"/>
      <c r="U23" s="5"/>
      <c r="V23" s="6">
        <f t="shared" si="1"/>
        <v>0</v>
      </c>
      <c r="W23" s="5">
        <v>0</v>
      </c>
      <c r="X23" s="6">
        <f t="shared" si="2"/>
        <v>1147.8899999999999</v>
      </c>
      <c r="Y23" s="5">
        <v>0</v>
      </c>
      <c r="Z23" s="19"/>
      <c r="AA23" s="19"/>
    </row>
    <row r="24" spans="1:27" x14ac:dyDescent="0.3">
      <c r="A24" s="18" t="s">
        <v>73</v>
      </c>
      <c r="B24" s="25" t="s">
        <v>74</v>
      </c>
      <c r="C24" s="5">
        <v>1051.82</v>
      </c>
      <c r="D24" s="5"/>
      <c r="E24" s="5"/>
      <c r="F24" s="5"/>
      <c r="G24" s="5"/>
      <c r="H24" s="5"/>
      <c r="I24" s="5"/>
      <c r="J24" s="5"/>
      <c r="K24" s="5">
        <v>96.07</v>
      </c>
      <c r="L24" s="6">
        <f t="shared" si="0"/>
        <v>1147.8899999999999</v>
      </c>
      <c r="M24" s="5"/>
      <c r="N24" s="5"/>
      <c r="O24" s="5"/>
      <c r="P24" s="5"/>
      <c r="Q24" s="5"/>
      <c r="R24" s="5"/>
      <c r="S24" s="5"/>
      <c r="T24" s="5"/>
      <c r="U24" s="5"/>
      <c r="V24" s="6">
        <f t="shared" si="1"/>
        <v>0</v>
      </c>
      <c r="W24" s="5">
        <v>0</v>
      </c>
      <c r="X24" s="6">
        <f t="shared" si="2"/>
        <v>1147.8899999999999</v>
      </c>
      <c r="Y24" s="5">
        <v>0</v>
      </c>
      <c r="Z24" s="19"/>
      <c r="AA24" s="19"/>
    </row>
    <row r="25" spans="1:27" x14ac:dyDescent="0.3">
      <c r="A25" s="17" t="s">
        <v>75</v>
      </c>
      <c r="B25" s="25" t="s">
        <v>76</v>
      </c>
      <c r="C25" s="5">
        <v>3577.79</v>
      </c>
      <c r="D25" s="5"/>
      <c r="E25" s="5"/>
      <c r="F25" s="5"/>
      <c r="G25" s="5"/>
      <c r="H25" s="5">
        <v>1788.9</v>
      </c>
      <c r="I25" s="5"/>
      <c r="J25" s="5"/>
      <c r="K25" s="5"/>
      <c r="L25" s="6">
        <f t="shared" si="0"/>
        <v>5366.6900000000005</v>
      </c>
      <c r="M25" s="5">
        <v>338.33</v>
      </c>
      <c r="N25" s="5">
        <v>102.68</v>
      </c>
      <c r="O25" s="5"/>
      <c r="P25" s="5">
        <f>25.96+114.37</f>
        <v>140.33000000000001</v>
      </c>
      <c r="Q25" s="5"/>
      <c r="S25" s="5"/>
      <c r="T25" s="5"/>
      <c r="U25" s="5">
        <v>51.06</v>
      </c>
      <c r="V25" s="6">
        <f t="shared" si="1"/>
        <v>632.40000000000009</v>
      </c>
      <c r="W25" s="5">
        <v>0</v>
      </c>
      <c r="X25" s="6">
        <f t="shared" si="2"/>
        <v>4734.2900000000009</v>
      </c>
      <c r="Y25" s="5">
        <v>429.33519999999999</v>
      </c>
      <c r="Z25" s="19"/>
      <c r="AA25" s="19">
        <v>1021.12</v>
      </c>
    </row>
    <row r="26" spans="1:27" s="10" customFormat="1" x14ac:dyDescent="0.3">
      <c r="A26" s="17" t="s">
        <v>77</v>
      </c>
      <c r="B26" s="25" t="s">
        <v>76</v>
      </c>
      <c r="C26" s="5">
        <v>3577.79</v>
      </c>
      <c r="D26" s="5"/>
      <c r="E26" s="5"/>
      <c r="F26" s="5"/>
      <c r="G26" s="5"/>
      <c r="H26" s="5">
        <v>1788.9</v>
      </c>
      <c r="I26" s="5"/>
      <c r="J26" s="5"/>
      <c r="K26" s="5"/>
      <c r="L26" s="6">
        <f t="shared" si="0"/>
        <v>5366.6900000000005</v>
      </c>
      <c r="M26" s="5">
        <v>338.33</v>
      </c>
      <c r="N26" s="5">
        <v>131.12</v>
      </c>
      <c r="O26" s="5"/>
      <c r="P26" s="5"/>
      <c r="Q26" s="5"/>
      <c r="R26" s="5"/>
      <c r="S26" s="5"/>
      <c r="T26" s="5"/>
      <c r="U26" s="5">
        <v>51.06</v>
      </c>
      <c r="V26" s="6">
        <f t="shared" si="1"/>
        <v>520.51</v>
      </c>
      <c r="W26" s="5">
        <v>0</v>
      </c>
      <c r="X26" s="6">
        <f t="shared" si="2"/>
        <v>4846.18</v>
      </c>
      <c r="Y26" s="5">
        <v>429.33519999999999</v>
      </c>
      <c r="Z26" s="19"/>
      <c r="AA26" s="19">
        <v>1021.12</v>
      </c>
    </row>
    <row r="27" spans="1:27" s="10" customFormat="1" x14ac:dyDescent="0.3">
      <c r="A27" s="17" t="s">
        <v>78</v>
      </c>
      <c r="B27" s="25" t="s">
        <v>74</v>
      </c>
      <c r="C27" s="5">
        <v>1051.82</v>
      </c>
      <c r="D27" s="5"/>
      <c r="E27" s="5"/>
      <c r="F27" s="5"/>
      <c r="G27" s="5"/>
      <c r="H27" s="5"/>
      <c r="I27" s="5"/>
      <c r="J27" s="5"/>
      <c r="K27" s="5">
        <v>96.07</v>
      </c>
      <c r="L27" s="6">
        <f t="shared" si="0"/>
        <v>1147.8899999999999</v>
      </c>
      <c r="M27" s="5"/>
      <c r="N27" s="5"/>
      <c r="O27" s="5"/>
      <c r="P27" s="5"/>
      <c r="Q27" s="5"/>
      <c r="R27" s="5"/>
      <c r="S27" s="5"/>
      <c r="T27" s="5"/>
      <c r="U27" s="5"/>
      <c r="V27" s="6">
        <f t="shared" si="1"/>
        <v>0</v>
      </c>
      <c r="W27" s="5">
        <v>0</v>
      </c>
      <c r="X27" s="6">
        <f t="shared" si="2"/>
        <v>1147.8899999999999</v>
      </c>
      <c r="Y27" s="5">
        <v>0</v>
      </c>
      <c r="Z27" s="19"/>
      <c r="AA27" s="19"/>
    </row>
    <row r="28" spans="1:27" x14ac:dyDescent="0.3">
      <c r="A28" s="17" t="s">
        <v>79</v>
      </c>
      <c r="B28" s="25" t="s">
        <v>80</v>
      </c>
      <c r="C28" s="5">
        <v>14494.51</v>
      </c>
      <c r="D28" s="5"/>
      <c r="E28" s="5"/>
      <c r="F28" s="5"/>
      <c r="G28" s="5"/>
      <c r="H28" s="5">
        <v>7247.25</v>
      </c>
      <c r="I28" s="5"/>
      <c r="J28" s="5">
        <v>2095.7399999999998</v>
      </c>
      <c r="K28" s="5"/>
      <c r="L28" s="6">
        <f t="shared" si="0"/>
        <v>23837.5</v>
      </c>
      <c r="M28" s="5">
        <v>828.38</v>
      </c>
      <c r="N28" s="5">
        <v>2888.83</v>
      </c>
      <c r="O28" s="5"/>
      <c r="P28" s="5">
        <v>103.84</v>
      </c>
      <c r="Q28" s="5"/>
      <c r="R28" s="5"/>
      <c r="S28" s="5"/>
      <c r="T28" s="5"/>
      <c r="U28" s="5">
        <v>51.06</v>
      </c>
      <c r="V28" s="6">
        <f t="shared" si="1"/>
        <v>3872.11</v>
      </c>
      <c r="W28" s="5">
        <v>0</v>
      </c>
      <c r="X28" s="6">
        <f t="shared" si="2"/>
        <v>19965.39</v>
      </c>
      <c r="Y28" s="5">
        <v>1739.3407999999999</v>
      </c>
      <c r="Z28" s="19"/>
      <c r="AA28" s="19">
        <v>1021.12</v>
      </c>
    </row>
    <row r="29" spans="1:27" s="10" customFormat="1" x14ac:dyDescent="0.3">
      <c r="A29" s="17" t="s">
        <v>81</v>
      </c>
      <c r="B29" s="25" t="s">
        <v>82</v>
      </c>
      <c r="C29" s="5">
        <v>12137.36</v>
      </c>
      <c r="D29" s="5"/>
      <c r="E29" s="5"/>
      <c r="F29" s="5"/>
      <c r="G29" s="5"/>
      <c r="H29" s="5">
        <v>6068.68</v>
      </c>
      <c r="I29" s="5"/>
      <c r="J29" s="5"/>
      <c r="K29" s="5">
        <v>437.87</v>
      </c>
      <c r="L29" s="6">
        <f t="shared" si="0"/>
        <v>18643.91</v>
      </c>
      <c r="M29" s="5">
        <v>828.38</v>
      </c>
      <c r="N29" s="5">
        <v>2188.4699999999998</v>
      </c>
      <c r="O29" s="5"/>
      <c r="P29" s="5">
        <f>105.61+204.65</f>
        <v>310.26</v>
      </c>
      <c r="Q29" s="5"/>
      <c r="R29" s="5"/>
      <c r="S29" s="5"/>
      <c r="T29" s="5"/>
      <c r="U29" s="5">
        <v>51.06</v>
      </c>
      <c r="V29" s="6">
        <f t="shared" si="1"/>
        <v>3378.1699999999996</v>
      </c>
      <c r="W29" s="5">
        <v>0</v>
      </c>
      <c r="X29" s="6">
        <f t="shared" si="2"/>
        <v>15265.74</v>
      </c>
      <c r="Y29" s="5">
        <v>1456.4831999999999</v>
      </c>
      <c r="Z29" s="19"/>
      <c r="AA29" s="19">
        <v>1021.12</v>
      </c>
    </row>
    <row r="30" spans="1:27" s="10" customFormat="1" x14ac:dyDescent="0.3">
      <c r="A30" s="17" t="s">
        <v>83</v>
      </c>
      <c r="B30" s="25" t="s">
        <v>84</v>
      </c>
      <c r="C30" s="5">
        <v>11159.96</v>
      </c>
      <c r="D30" s="5"/>
      <c r="E30" s="5"/>
      <c r="F30" s="5"/>
      <c r="G30" s="5"/>
      <c r="H30" s="5">
        <v>4649.9799999999996</v>
      </c>
      <c r="I30" s="5"/>
      <c r="J30" s="5"/>
      <c r="K30" s="5"/>
      <c r="L30" s="6">
        <f t="shared" si="0"/>
        <v>15809.939999999999</v>
      </c>
      <c r="M30" s="5">
        <v>828.38</v>
      </c>
      <c r="N30" s="5">
        <v>1971.82</v>
      </c>
      <c r="O30" s="5"/>
      <c r="P30" s="5">
        <f>158.44+729.58</f>
        <v>888.02</v>
      </c>
      <c r="Q30" s="5"/>
      <c r="R30" s="5"/>
      <c r="S30" s="5"/>
      <c r="T30" s="5"/>
      <c r="U30" s="5">
        <v>51.06</v>
      </c>
      <c r="V30" s="6">
        <f t="shared" si="1"/>
        <v>3739.2799999999997</v>
      </c>
      <c r="W30" s="5">
        <v>0</v>
      </c>
      <c r="X30" s="6">
        <f t="shared" si="2"/>
        <v>12070.66</v>
      </c>
      <c r="Y30" s="5">
        <v>1264.7952</v>
      </c>
      <c r="Z30" s="19"/>
      <c r="AA30" s="19">
        <v>1021.12</v>
      </c>
    </row>
    <row r="31" spans="1:27" s="10" customFormat="1" x14ac:dyDescent="0.3">
      <c r="A31" s="17" t="s">
        <v>85</v>
      </c>
      <c r="B31" s="26" t="s">
        <v>86</v>
      </c>
      <c r="C31" s="5">
        <v>12627.71</v>
      </c>
      <c r="D31" s="5"/>
      <c r="E31" s="5"/>
      <c r="F31" s="5"/>
      <c r="G31" s="5"/>
      <c r="H31" s="5">
        <v>6313.86</v>
      </c>
      <c r="I31" s="5"/>
      <c r="J31" s="5"/>
      <c r="K31" s="5"/>
      <c r="L31" s="6">
        <f t="shared" si="0"/>
        <v>18941.57</v>
      </c>
      <c r="M31" s="5">
        <v>828.38</v>
      </c>
      <c r="N31" s="5">
        <v>2375.46</v>
      </c>
      <c r="O31" s="5"/>
      <c r="P31" s="5">
        <v>77.77</v>
      </c>
      <c r="Q31" s="5"/>
      <c r="R31" s="5"/>
      <c r="S31" s="5"/>
      <c r="T31" s="5"/>
      <c r="U31" s="5">
        <v>51.06</v>
      </c>
      <c r="V31" s="6">
        <f t="shared" si="1"/>
        <v>3332.67</v>
      </c>
      <c r="W31" s="5">
        <v>0</v>
      </c>
      <c r="X31" s="6">
        <f t="shared" si="2"/>
        <v>15608.9</v>
      </c>
      <c r="Y31" s="5">
        <v>1515.3256000000001</v>
      </c>
      <c r="Z31" s="19"/>
      <c r="AA31" s="19">
        <v>1021.12</v>
      </c>
    </row>
    <row r="32" spans="1:27" s="4" customFormat="1" x14ac:dyDescent="0.3">
      <c r="A32" s="17" t="s">
        <v>87</v>
      </c>
      <c r="B32" s="25" t="s">
        <v>88</v>
      </c>
      <c r="C32" s="5">
        <v>5152.1000000000004</v>
      </c>
      <c r="D32" s="5"/>
      <c r="E32" s="5"/>
      <c r="F32" s="5"/>
      <c r="G32" s="5">
        <v>9780.09</v>
      </c>
      <c r="H32" s="5">
        <v>6440.13</v>
      </c>
      <c r="I32" s="5"/>
      <c r="J32" s="5"/>
      <c r="K32" s="5"/>
      <c r="L32" s="6">
        <f t="shared" si="0"/>
        <v>21372.32</v>
      </c>
      <c r="M32" s="5">
        <v>828.38</v>
      </c>
      <c r="N32" s="5">
        <f>1592.36+547.47</f>
        <v>2139.83</v>
      </c>
      <c r="O32" s="5"/>
      <c r="P32" s="5">
        <v>356.11</v>
      </c>
      <c r="Q32" s="5"/>
      <c r="R32" s="5"/>
      <c r="S32" s="5">
        <v>7359.35</v>
      </c>
      <c r="T32" s="5"/>
      <c r="U32" s="5">
        <v>51.06</v>
      </c>
      <c r="V32" s="6">
        <f t="shared" si="1"/>
        <v>10734.73</v>
      </c>
      <c r="W32" s="5">
        <v>0</v>
      </c>
      <c r="X32" s="6">
        <f t="shared" si="2"/>
        <v>10637.59</v>
      </c>
      <c r="Y32" s="5">
        <v>1709.7856000000002</v>
      </c>
      <c r="Z32" s="19"/>
      <c r="AA32" s="19">
        <v>1021.12</v>
      </c>
    </row>
    <row r="33" spans="1:27" s="4" customFormat="1" x14ac:dyDescent="0.3">
      <c r="A33" s="17" t="s">
        <v>89</v>
      </c>
      <c r="B33" s="25" t="s">
        <v>90</v>
      </c>
      <c r="C33" s="5">
        <v>12137.36</v>
      </c>
      <c r="D33" s="5"/>
      <c r="E33" s="5"/>
      <c r="F33" s="5"/>
      <c r="G33" s="5"/>
      <c r="H33" s="5">
        <v>6068.68</v>
      </c>
      <c r="I33" s="5"/>
      <c r="J33" s="5"/>
      <c r="K33" s="5">
        <v>437.87</v>
      </c>
      <c r="L33" s="6">
        <f t="shared" si="0"/>
        <v>18643.91</v>
      </c>
      <c r="M33" s="5">
        <v>828.38</v>
      </c>
      <c r="N33" s="5">
        <v>2188.4699999999998</v>
      </c>
      <c r="O33" s="5"/>
      <c r="P33" s="5"/>
      <c r="Q33" s="5"/>
      <c r="R33" s="5"/>
      <c r="S33" s="5"/>
      <c r="T33" s="5"/>
      <c r="U33" s="5">
        <v>51.06</v>
      </c>
      <c r="V33" s="6">
        <f t="shared" si="1"/>
        <v>3067.91</v>
      </c>
      <c r="W33" s="5">
        <v>0</v>
      </c>
      <c r="X33" s="6">
        <f t="shared" si="2"/>
        <v>15576</v>
      </c>
      <c r="Y33" s="5">
        <v>1456.4831999999999</v>
      </c>
      <c r="Z33" s="19"/>
      <c r="AA33" s="19">
        <v>1021.12</v>
      </c>
    </row>
    <row r="34" spans="1:27" x14ac:dyDescent="0.3">
      <c r="A34" s="17" t="s">
        <v>91</v>
      </c>
      <c r="B34" s="25" t="s">
        <v>92</v>
      </c>
      <c r="C34" s="5">
        <v>4191.95</v>
      </c>
      <c r="D34" s="5"/>
      <c r="E34" s="5"/>
      <c r="F34" s="5"/>
      <c r="G34" s="5"/>
      <c r="H34" s="5">
        <v>2095.98</v>
      </c>
      <c r="I34" s="5"/>
      <c r="J34" s="5"/>
      <c r="K34" s="5">
        <v>49.9</v>
      </c>
      <c r="L34" s="6">
        <f t="shared" si="0"/>
        <v>6337.83</v>
      </c>
      <c r="M34" s="5">
        <v>423.04</v>
      </c>
      <c r="N34" s="5">
        <v>211.87</v>
      </c>
      <c r="O34" s="5"/>
      <c r="P34" s="5">
        <v>22.87</v>
      </c>
      <c r="Q34" s="5"/>
      <c r="R34" s="5"/>
      <c r="S34" s="5"/>
      <c r="T34" s="5">
        <v>41.92</v>
      </c>
      <c r="U34" s="5">
        <v>51.06</v>
      </c>
      <c r="V34" s="6">
        <f t="shared" si="1"/>
        <v>750.76</v>
      </c>
      <c r="W34" s="5">
        <v>0</v>
      </c>
      <c r="X34" s="6">
        <f t="shared" si="2"/>
        <v>5587.07</v>
      </c>
      <c r="Y34" s="5">
        <v>503.03440000000001</v>
      </c>
      <c r="Z34" s="19">
        <v>231</v>
      </c>
      <c r="AA34" s="19">
        <v>1021.12</v>
      </c>
    </row>
    <row r="35" spans="1:27" x14ac:dyDescent="0.3">
      <c r="A35" s="17" t="s">
        <v>93</v>
      </c>
      <c r="B35" s="25" t="s">
        <v>94</v>
      </c>
      <c r="C35" s="5">
        <v>6635.01</v>
      </c>
      <c r="D35" s="5"/>
      <c r="E35" s="5"/>
      <c r="F35" s="5"/>
      <c r="G35" s="5"/>
      <c r="H35" s="5">
        <v>3317.51</v>
      </c>
      <c r="I35" s="5"/>
      <c r="J35" s="5"/>
      <c r="K35" s="5"/>
      <c r="L35" s="6">
        <f t="shared" si="0"/>
        <v>9952.52</v>
      </c>
      <c r="M35" s="5">
        <v>765.07</v>
      </c>
      <c r="N35" s="5">
        <v>744.87</v>
      </c>
      <c r="O35" s="5"/>
      <c r="P35" s="5"/>
      <c r="Q35" s="5"/>
      <c r="R35" s="5"/>
      <c r="S35" s="5"/>
      <c r="T35" s="5"/>
      <c r="U35" s="5">
        <v>51.06</v>
      </c>
      <c r="V35" s="6">
        <f t="shared" si="1"/>
        <v>1561</v>
      </c>
      <c r="W35" s="5">
        <v>0</v>
      </c>
      <c r="X35" s="6">
        <f t="shared" si="2"/>
        <v>8391.52</v>
      </c>
      <c r="Y35" s="5">
        <v>796.20159999999998</v>
      </c>
      <c r="Z35" s="19"/>
      <c r="AA35" s="19">
        <v>1021.12</v>
      </c>
    </row>
    <row r="36" spans="1:27" s="10" customFormat="1" x14ac:dyDescent="0.3">
      <c r="A36" s="17" t="s">
        <v>95</v>
      </c>
      <c r="B36" s="25" t="s">
        <v>96</v>
      </c>
      <c r="C36" s="5">
        <v>14494.51</v>
      </c>
      <c r="D36" s="5"/>
      <c r="E36" s="5"/>
      <c r="F36" s="5"/>
      <c r="G36" s="5"/>
      <c r="H36" s="5">
        <v>5435.44</v>
      </c>
      <c r="I36" s="5"/>
      <c r="J36" s="5">
        <v>3002.85</v>
      </c>
      <c r="K36" s="5"/>
      <c r="L36" s="6">
        <f t="shared" si="0"/>
        <v>22932.799999999999</v>
      </c>
      <c r="M36" s="5">
        <v>828.38</v>
      </c>
      <c r="N36" s="5">
        <v>2888.83</v>
      </c>
      <c r="O36" s="5"/>
      <c r="P36" s="5"/>
      <c r="Q36" s="5"/>
      <c r="R36" s="5"/>
      <c r="S36" s="5"/>
      <c r="T36" s="5"/>
      <c r="U36" s="5">
        <v>51.06</v>
      </c>
      <c r="V36" s="6">
        <f t="shared" si="1"/>
        <v>3768.27</v>
      </c>
      <c r="W36" s="5">
        <v>0</v>
      </c>
      <c r="X36" s="6">
        <f t="shared" si="2"/>
        <v>19164.53</v>
      </c>
      <c r="Y36" s="5">
        <v>1594.396</v>
      </c>
      <c r="Z36" s="19"/>
      <c r="AA36" s="19">
        <v>1021.12</v>
      </c>
    </row>
    <row r="37" spans="1:27" x14ac:dyDescent="0.3">
      <c r="A37" s="17" t="s">
        <v>97</v>
      </c>
      <c r="B37" s="25" t="s">
        <v>98</v>
      </c>
      <c r="C37" s="5">
        <v>14494.51</v>
      </c>
      <c r="D37" s="5"/>
      <c r="E37" s="5"/>
      <c r="F37" s="5"/>
      <c r="G37" s="5"/>
      <c r="H37" s="5">
        <v>7247.25</v>
      </c>
      <c r="I37" s="5"/>
      <c r="J37" s="5"/>
      <c r="K37" s="5"/>
      <c r="L37" s="6">
        <f t="shared" si="0"/>
        <v>21741.760000000002</v>
      </c>
      <c r="M37" s="22">
        <v>828.38</v>
      </c>
      <c r="N37" s="5">
        <v>2888.83</v>
      </c>
      <c r="O37" s="5"/>
      <c r="P37" s="5"/>
      <c r="Q37" s="5"/>
      <c r="R37" s="5"/>
      <c r="S37" s="5"/>
      <c r="T37" s="5"/>
      <c r="U37" s="5">
        <v>51.06</v>
      </c>
      <c r="V37" s="6">
        <f t="shared" si="1"/>
        <v>3768.27</v>
      </c>
      <c r="W37" s="5">
        <v>0</v>
      </c>
      <c r="X37" s="6">
        <f t="shared" si="2"/>
        <v>17973.490000000002</v>
      </c>
      <c r="Y37" s="5">
        <v>1739.3407999999999</v>
      </c>
      <c r="Z37" s="19"/>
      <c r="AA37" s="19">
        <v>1021.12</v>
      </c>
    </row>
    <row r="38" spans="1:27" x14ac:dyDescent="0.3">
      <c r="A38" s="17" t="s">
        <v>99</v>
      </c>
      <c r="B38" s="25" t="s">
        <v>100</v>
      </c>
      <c r="C38" s="5">
        <v>1975.09</v>
      </c>
      <c r="D38" s="5">
        <v>592.53</v>
      </c>
      <c r="E38" s="5"/>
      <c r="F38" s="5">
        <f>83.47+20.87</f>
        <v>104.34</v>
      </c>
      <c r="G38" s="5">
        <v>3423.49</v>
      </c>
      <c r="H38" s="5">
        <v>2567.62</v>
      </c>
      <c r="I38" s="5"/>
      <c r="J38" s="5"/>
      <c r="K38" s="5"/>
      <c r="L38" s="6">
        <f t="shared" si="0"/>
        <v>8663.07</v>
      </c>
      <c r="M38" s="5">
        <f>319.81+369.72</f>
        <v>689.53</v>
      </c>
      <c r="N38" s="5">
        <f>110.75+29.87</f>
        <v>140.62</v>
      </c>
      <c r="O38" s="5"/>
      <c r="P38" s="5">
        <v>45.74</v>
      </c>
      <c r="Q38" s="5"/>
      <c r="R38" s="5"/>
      <c r="S38" s="5">
        <v>2992.93</v>
      </c>
      <c r="T38" s="5">
        <v>39.5</v>
      </c>
      <c r="U38" s="5">
        <v>51.06</v>
      </c>
      <c r="V38" s="6">
        <f t="shared" si="1"/>
        <v>3959.3799999999997</v>
      </c>
      <c r="W38" s="5">
        <v>0</v>
      </c>
      <c r="X38" s="6">
        <f t="shared" si="2"/>
        <v>4703.6900000000005</v>
      </c>
      <c r="Y38" s="5">
        <v>693.04560000000004</v>
      </c>
      <c r="Z38" s="19">
        <v>78.84</v>
      </c>
      <c r="AA38" s="19">
        <v>1021.12</v>
      </c>
    </row>
    <row r="39" spans="1:27" s="10" customFormat="1" x14ac:dyDescent="0.3">
      <c r="A39" s="17" t="s">
        <v>101</v>
      </c>
      <c r="B39" s="25" t="s">
        <v>102</v>
      </c>
      <c r="C39" s="5">
        <v>6099.81</v>
      </c>
      <c r="D39" s="5"/>
      <c r="E39" s="5"/>
      <c r="F39" s="5">
        <f>26.69+6.67</f>
        <v>33.36</v>
      </c>
      <c r="G39" s="5"/>
      <c r="H39" s="5">
        <v>3049.91</v>
      </c>
      <c r="I39" s="5"/>
      <c r="J39" s="5"/>
      <c r="K39" s="5"/>
      <c r="L39" s="6">
        <f t="shared" si="0"/>
        <v>9183.08</v>
      </c>
      <c r="M39" s="5">
        <v>694.81</v>
      </c>
      <c r="N39" s="5">
        <v>626.19000000000005</v>
      </c>
      <c r="O39" s="5"/>
      <c r="P39" s="5">
        <v>45.74</v>
      </c>
      <c r="Q39" s="5"/>
      <c r="R39" s="5"/>
      <c r="S39" s="5"/>
      <c r="T39" s="5"/>
      <c r="U39" s="5">
        <v>51.06</v>
      </c>
      <c r="V39" s="6">
        <f t="shared" si="1"/>
        <v>1417.8</v>
      </c>
      <c r="W39" s="5">
        <v>0</v>
      </c>
      <c r="X39" s="6">
        <f t="shared" si="2"/>
        <v>7765.28</v>
      </c>
      <c r="Y39" s="5">
        <v>734.64639999999997</v>
      </c>
      <c r="Z39" s="19"/>
      <c r="AA39" s="19">
        <v>1021.12</v>
      </c>
    </row>
    <row r="40" spans="1:27" s="10" customFormat="1" x14ac:dyDescent="0.3">
      <c r="A40" s="17" t="s">
        <v>103</v>
      </c>
      <c r="B40" s="25" t="s">
        <v>104</v>
      </c>
      <c r="C40" s="5"/>
      <c r="D40" s="5"/>
      <c r="E40" s="5"/>
      <c r="F40" s="5"/>
      <c r="G40" s="5"/>
      <c r="H40" s="5">
        <v>1458.26</v>
      </c>
      <c r="I40" s="5"/>
      <c r="J40" s="5"/>
      <c r="K40" s="5">
        <v>5327.75</v>
      </c>
      <c r="L40" s="6">
        <f t="shared" si="0"/>
        <v>6786.01</v>
      </c>
      <c r="M40" s="5"/>
      <c r="N40" s="5"/>
      <c r="O40" s="5">
        <v>25</v>
      </c>
      <c r="P40" s="5">
        <f>77.88+114.37+457.42</f>
        <v>649.67000000000007</v>
      </c>
      <c r="Q40" s="5"/>
      <c r="R40" s="5"/>
      <c r="S40" s="5">
        <v>4602.0200000000004</v>
      </c>
      <c r="T40" s="5"/>
      <c r="U40" s="5">
        <v>51.06</v>
      </c>
      <c r="V40" s="6">
        <f t="shared" si="1"/>
        <v>5327.7500000000009</v>
      </c>
      <c r="W40" s="5">
        <v>0</v>
      </c>
      <c r="X40" s="6">
        <f t="shared" si="2"/>
        <v>1458.2599999999993</v>
      </c>
      <c r="Y40" s="5">
        <v>116.66079999999999</v>
      </c>
      <c r="Z40" s="19"/>
      <c r="AA40" s="19">
        <v>1021.12</v>
      </c>
    </row>
    <row r="41" spans="1:27" x14ac:dyDescent="0.3">
      <c r="A41" s="17" t="s">
        <v>105</v>
      </c>
      <c r="B41" s="25" t="s">
        <v>106</v>
      </c>
      <c r="C41" s="5">
        <v>1051.82</v>
      </c>
      <c r="D41" s="5"/>
      <c r="E41" s="5"/>
      <c r="F41" s="5"/>
      <c r="G41" s="5"/>
      <c r="H41" s="5"/>
      <c r="I41" s="5"/>
      <c r="J41" s="5"/>
      <c r="K41" s="5">
        <v>96.07</v>
      </c>
      <c r="L41" s="6">
        <f t="shared" si="0"/>
        <v>1147.8899999999999</v>
      </c>
      <c r="M41" s="5"/>
      <c r="N41" s="5"/>
      <c r="O41" s="5"/>
      <c r="P41" s="5"/>
      <c r="Q41" s="5"/>
      <c r="R41" s="5"/>
      <c r="S41" s="5"/>
      <c r="T41" s="5"/>
      <c r="U41" s="5"/>
      <c r="V41" s="6">
        <f t="shared" si="1"/>
        <v>0</v>
      </c>
      <c r="W41" s="5">
        <v>0</v>
      </c>
      <c r="X41" s="6">
        <f t="shared" si="2"/>
        <v>1147.8899999999999</v>
      </c>
      <c r="Y41" s="5">
        <v>0</v>
      </c>
      <c r="Z41" s="19"/>
      <c r="AA41" s="19"/>
    </row>
    <row r="42" spans="1:27" s="10" customFormat="1" x14ac:dyDescent="0.3">
      <c r="A42" s="17" t="s">
        <v>107</v>
      </c>
      <c r="B42" s="25" t="s">
        <v>108</v>
      </c>
      <c r="C42" s="5">
        <v>1051.82</v>
      </c>
      <c r="D42" s="5"/>
      <c r="E42" s="5"/>
      <c r="F42" s="5"/>
      <c r="G42" s="5"/>
      <c r="H42" s="5"/>
      <c r="I42" s="5"/>
      <c r="J42" s="5"/>
      <c r="K42" s="5">
        <v>96.07</v>
      </c>
      <c r="L42" s="6">
        <f t="shared" si="0"/>
        <v>1147.8899999999999</v>
      </c>
      <c r="M42" s="5"/>
      <c r="N42" s="5"/>
      <c r="O42" s="5"/>
      <c r="P42" s="5"/>
      <c r="Q42" s="5"/>
      <c r="R42" s="5"/>
      <c r="S42" s="5"/>
      <c r="T42" s="5"/>
      <c r="U42" s="5"/>
      <c r="V42" s="6">
        <f t="shared" si="1"/>
        <v>0</v>
      </c>
      <c r="W42" s="5">
        <v>0</v>
      </c>
      <c r="X42" s="6">
        <f t="shared" si="2"/>
        <v>1147.8899999999999</v>
      </c>
      <c r="Y42" s="5">
        <v>0</v>
      </c>
      <c r="Z42" s="19"/>
      <c r="AA42" s="19"/>
    </row>
    <row r="43" spans="1:27" s="10" customFormat="1" x14ac:dyDescent="0.3">
      <c r="A43" s="17" t="s">
        <v>109</v>
      </c>
      <c r="B43" s="25" t="s">
        <v>113</v>
      </c>
      <c r="C43" s="5">
        <v>3542.71</v>
      </c>
      <c r="D43" s="5"/>
      <c r="E43" s="5"/>
      <c r="F43" s="5"/>
      <c r="G43" s="5"/>
      <c r="H43" s="5">
        <v>1753.82</v>
      </c>
      <c r="I43" s="5"/>
      <c r="J43" s="5"/>
      <c r="K43" s="5"/>
      <c r="L43" s="6">
        <f t="shared" si="0"/>
        <v>5296.53</v>
      </c>
      <c r="M43" s="5">
        <v>334.12</v>
      </c>
      <c r="N43" s="5">
        <v>126.49</v>
      </c>
      <c r="O43" s="5"/>
      <c r="P43" s="5">
        <v>64.680000000000007</v>
      </c>
      <c r="Q43" s="5"/>
      <c r="R43" s="5"/>
      <c r="S43" s="5"/>
      <c r="T43" s="5">
        <v>35.08</v>
      </c>
      <c r="U43" s="5">
        <v>51.06</v>
      </c>
      <c r="V43" s="6">
        <f t="shared" si="1"/>
        <v>611.43000000000006</v>
      </c>
      <c r="W43" s="5">
        <v>0</v>
      </c>
      <c r="X43" s="6">
        <f t="shared" si="2"/>
        <v>4685.0999999999995</v>
      </c>
      <c r="Y43" s="5">
        <v>423.72239999999999</v>
      </c>
      <c r="Z43" s="19">
        <v>234</v>
      </c>
      <c r="AA43" s="19">
        <v>1021.12</v>
      </c>
    </row>
    <row r="44" spans="1:27" s="10" customFormat="1" x14ac:dyDescent="0.3">
      <c r="A44" s="17" t="s">
        <v>110</v>
      </c>
      <c r="B44" s="25" t="s">
        <v>111</v>
      </c>
      <c r="C44" s="5">
        <v>4628.26</v>
      </c>
      <c r="D44" s="5"/>
      <c r="E44" s="5"/>
      <c r="F44" s="5"/>
      <c r="G44" s="5"/>
      <c r="H44" s="5">
        <v>2314.13</v>
      </c>
      <c r="I44" s="5"/>
      <c r="J44" s="5"/>
      <c r="K44" s="5"/>
      <c r="L44" s="6">
        <f t="shared" si="0"/>
        <v>6942.39</v>
      </c>
      <c r="M44" s="5">
        <v>484.13</v>
      </c>
      <c r="N44" s="5">
        <v>296.3</v>
      </c>
      <c r="O44" s="5"/>
      <c r="P44" s="5">
        <v>19.440000000000001</v>
      </c>
      <c r="Q44" s="5"/>
      <c r="R44" s="5"/>
      <c r="S44" s="5"/>
      <c r="T44" s="5"/>
      <c r="U44" s="5">
        <v>51.06</v>
      </c>
      <c r="V44" s="6">
        <f>SUM(M44:U44)</f>
        <v>850.93000000000006</v>
      </c>
      <c r="W44" s="5">
        <v>0</v>
      </c>
      <c r="X44" s="6">
        <f t="shared" si="2"/>
        <v>6091.46</v>
      </c>
      <c r="Y44" s="5">
        <v>555.39120000000003</v>
      </c>
      <c r="Z44" s="19"/>
      <c r="AA44" s="19">
        <v>1021.12</v>
      </c>
    </row>
    <row r="45" spans="1:27" s="10" customFormat="1" x14ac:dyDescent="0.3">
      <c r="A45" s="17"/>
      <c r="B45" s="2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0"/>
        <v>0</v>
      </c>
      <c r="M45" s="5"/>
      <c r="N45" s="5"/>
      <c r="O45" s="5"/>
      <c r="P45" s="5"/>
      <c r="Q45" s="5"/>
      <c r="R45" s="5"/>
      <c r="S45" s="5"/>
      <c r="T45" s="5"/>
      <c r="U45" s="5"/>
      <c r="V45" s="6">
        <f t="shared" si="1"/>
        <v>0</v>
      </c>
      <c r="W45" s="5">
        <v>0</v>
      </c>
      <c r="X45" s="6">
        <f t="shared" si="2"/>
        <v>0</v>
      </c>
      <c r="Y45" s="5"/>
      <c r="Z45" s="19"/>
      <c r="AA45" s="19"/>
    </row>
    <row r="46" spans="1:27" x14ac:dyDescent="0.3">
      <c r="A46" s="17"/>
      <c r="B46" s="2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0"/>
        <v>0</v>
      </c>
      <c r="M46" s="5"/>
      <c r="N46" s="5"/>
      <c r="O46" s="5"/>
      <c r="P46" s="5"/>
      <c r="Q46" s="5"/>
      <c r="R46" s="5"/>
      <c r="S46" s="5"/>
      <c r="T46" s="5"/>
      <c r="U46" s="5"/>
      <c r="V46" s="6">
        <f t="shared" si="1"/>
        <v>0</v>
      </c>
      <c r="W46" s="5">
        <v>0</v>
      </c>
      <c r="X46" s="6">
        <f t="shared" si="2"/>
        <v>0</v>
      </c>
      <c r="Y46" s="5"/>
      <c r="Z46" s="19"/>
      <c r="AA46" s="5"/>
    </row>
    <row r="47" spans="1:27" s="12" customFormat="1" x14ac:dyDescent="0.3">
      <c r="A47" s="11" t="s">
        <v>30</v>
      </c>
      <c r="B47" s="27"/>
      <c r="C47" s="6">
        <f>SUM(C4:C46)</f>
        <v>283470.26000000013</v>
      </c>
      <c r="D47" s="6">
        <f t="shared" ref="D47:AA47" si="3">SUM(D4:D46)</f>
        <v>3301.8899999999994</v>
      </c>
      <c r="E47" s="6">
        <f t="shared" si="3"/>
        <v>0</v>
      </c>
      <c r="F47" s="6">
        <f t="shared" si="3"/>
        <v>137.69999999999999</v>
      </c>
      <c r="G47" s="6">
        <f t="shared" si="3"/>
        <v>18420.076625000002</v>
      </c>
      <c r="H47" s="6">
        <f t="shared" si="3"/>
        <v>143528.22</v>
      </c>
      <c r="I47" s="6">
        <f t="shared" si="3"/>
        <v>0</v>
      </c>
      <c r="J47" s="6">
        <f t="shared" si="3"/>
        <v>10924.449999999999</v>
      </c>
      <c r="K47" s="6">
        <f t="shared" si="3"/>
        <v>9247.89</v>
      </c>
      <c r="L47" s="6">
        <f t="shared" si="3"/>
        <v>469030.48662500014</v>
      </c>
      <c r="M47" s="6">
        <f t="shared" si="3"/>
        <v>21444.37</v>
      </c>
      <c r="N47" s="6">
        <f t="shared" si="3"/>
        <v>46534.130000000012</v>
      </c>
      <c r="O47" s="6">
        <f t="shared" si="3"/>
        <v>25</v>
      </c>
      <c r="P47" s="6">
        <f t="shared" si="3"/>
        <v>7312.2400000000007</v>
      </c>
      <c r="Q47" s="6">
        <f t="shared" si="3"/>
        <v>39.590000000000003</v>
      </c>
      <c r="R47" s="6">
        <f t="shared" si="3"/>
        <v>0</v>
      </c>
      <c r="S47" s="6">
        <f t="shared" si="3"/>
        <v>19796.410000000003</v>
      </c>
      <c r="T47" s="6">
        <f t="shared" si="3"/>
        <v>519.29000000000008</v>
      </c>
      <c r="U47" s="6">
        <f t="shared" si="3"/>
        <v>1684.9799999999989</v>
      </c>
      <c r="V47" s="6">
        <f t="shared" si="3"/>
        <v>97356.01</v>
      </c>
      <c r="W47" s="6">
        <f t="shared" si="3"/>
        <v>0</v>
      </c>
      <c r="X47" s="6">
        <f t="shared" si="3"/>
        <v>371674.47662500013</v>
      </c>
      <c r="Y47" s="6">
        <f t="shared" si="3"/>
        <v>35232.320799999994</v>
      </c>
      <c r="Z47" s="6">
        <f t="shared" si="3"/>
        <v>1598.28</v>
      </c>
      <c r="AA47" s="6">
        <f t="shared" si="3"/>
        <v>33696.959999999992</v>
      </c>
    </row>
    <row r="48" spans="1:27" x14ac:dyDescent="0.3">
      <c r="A48" s="1" t="s">
        <v>112</v>
      </c>
    </row>
    <row r="49" spans="1:22" x14ac:dyDescent="0.3">
      <c r="A49" s="1" t="s">
        <v>114</v>
      </c>
    </row>
    <row r="51" spans="1:22" x14ac:dyDescent="0.3">
      <c r="V51" s="15"/>
    </row>
  </sheetData>
  <mergeCells count="30">
    <mergeCell ref="Z2:Z3"/>
    <mergeCell ref="AA2:AA3"/>
    <mergeCell ref="Y2:Y3"/>
    <mergeCell ref="Y1:AA1"/>
    <mergeCell ref="M1:V1"/>
    <mergeCell ref="W1:X1"/>
    <mergeCell ref="V2:V3"/>
    <mergeCell ref="X2:X3"/>
    <mergeCell ref="W2:W3"/>
    <mergeCell ref="S2:S3"/>
    <mergeCell ref="T2:U2"/>
    <mergeCell ref="R2:R3"/>
    <mergeCell ref="Q2:Q3"/>
    <mergeCell ref="M2:M3"/>
    <mergeCell ref="N2:N3"/>
    <mergeCell ref="O2:O3"/>
    <mergeCell ref="P2:P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</mergeCells>
  <pageMargins left="0.23622047244094491" right="0.23622047244094491" top="1.1417322834645669" bottom="0.19685039370078741" header="0.31496062992125984" footer="0.31496062992125984"/>
  <pageSetup paperSize="9" scale="89" fitToWidth="0" orientation="landscape" r:id="rId1"/>
  <headerFooter>
    <oddHeader>&amp;L&amp;G&amp;RDEMONSTRATIVO DETALHADO DA FOLHA DE PAGAMENTO
NOVEMBRO/2022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112022</vt:lpstr>
      <vt:lpstr>'Folha 112022'!Area_de_impressao</vt:lpstr>
      <vt:lpstr>'Folha 112022'!Dias_úteis</vt:lpstr>
      <vt:lpstr>'Folha 112022'!Titulos_de_impressao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Helen Germann Patricio</cp:lastModifiedBy>
  <cp:lastPrinted>2023-01-13T17:20:16Z</cp:lastPrinted>
  <dcterms:created xsi:type="dcterms:W3CDTF">2016-01-08T13:50:30Z</dcterms:created>
  <dcterms:modified xsi:type="dcterms:W3CDTF">2023-01-13T17:21:27Z</dcterms:modified>
</cp:coreProperties>
</file>